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Orçamento" sheetId="6" r:id="rId1"/>
    <sheet name="BDI" sheetId="2" r:id="rId2"/>
    <sheet name="Composição" sheetId="5" r:id="rId3"/>
    <sheet name="Cronograma Fisico Financeiro" sheetId="7" r:id="rId4"/>
  </sheets>
  <externalReferences>
    <externalReference r:id="rId5"/>
  </externalReferences>
  <calcPr calcId="145621"/>
</workbook>
</file>

<file path=xl/calcChain.xml><?xml version="1.0" encoding="utf-8"?>
<calcChain xmlns="http://schemas.openxmlformats.org/spreadsheetml/2006/main">
  <c r="J32" i="6" l="1"/>
  <c r="I7" i="6"/>
  <c r="J15" i="6"/>
  <c r="H41" i="5" l="1"/>
  <c r="H83" i="5"/>
  <c r="B9" i="7" l="1"/>
  <c r="B7" i="7"/>
  <c r="H23" i="7" l="1"/>
  <c r="G23" i="7"/>
  <c r="I23" i="7"/>
  <c r="F23" i="7"/>
  <c r="E26" i="7" l="1"/>
  <c r="H26" i="7"/>
  <c r="E23" i="7"/>
  <c r="G26" i="7"/>
  <c r="F26" i="7"/>
  <c r="F25" i="7" l="1"/>
  <c r="I25" i="7"/>
  <c r="E25" i="7"/>
  <c r="H25" i="7"/>
  <c r="G25" i="7"/>
  <c r="J75" i="6" l="1"/>
  <c r="J76" i="6"/>
  <c r="H70" i="6"/>
  <c r="H71" i="6"/>
  <c r="H72" i="6"/>
  <c r="H73" i="6"/>
  <c r="H74" i="6"/>
  <c r="H75" i="6"/>
  <c r="H76" i="6"/>
  <c r="H77" i="6"/>
  <c r="H78" i="6"/>
  <c r="H69" i="6"/>
  <c r="J64" i="6"/>
  <c r="H56" i="6"/>
  <c r="H57" i="6"/>
  <c r="H58" i="6"/>
  <c r="H59" i="6"/>
  <c r="H60" i="6"/>
  <c r="H61" i="6"/>
  <c r="H62" i="6"/>
  <c r="H63" i="6"/>
  <c r="H64" i="6"/>
  <c r="H65" i="6"/>
  <c r="H66" i="6"/>
  <c r="H55" i="6"/>
  <c r="H49" i="6"/>
  <c r="H50" i="6"/>
  <c r="H51" i="6"/>
  <c r="H52" i="6"/>
  <c r="H48" i="6"/>
  <c r="H40" i="6"/>
  <c r="H41" i="6"/>
  <c r="H42" i="6"/>
  <c r="H43" i="6"/>
  <c r="H44" i="6"/>
  <c r="H45" i="6"/>
  <c r="H39" i="6"/>
  <c r="H35" i="6"/>
  <c r="H36" i="6"/>
  <c r="H34" i="6"/>
  <c r="H27" i="6"/>
  <c r="H28" i="6"/>
  <c r="H29" i="6"/>
  <c r="H30" i="6"/>
  <c r="H31" i="6"/>
  <c r="H26" i="6"/>
  <c r="H18" i="6"/>
  <c r="H19" i="6"/>
  <c r="H20" i="6"/>
  <c r="H21" i="6"/>
  <c r="H22" i="6"/>
  <c r="H23" i="6"/>
  <c r="H17" i="6"/>
  <c r="H7" i="6"/>
  <c r="H8" i="6"/>
  <c r="I8" i="6" s="1"/>
  <c r="J8" i="6" s="1"/>
  <c r="H9" i="6"/>
  <c r="I9" i="6" s="1"/>
  <c r="J9" i="6" s="1"/>
  <c r="H10" i="6"/>
  <c r="I10" i="6" s="1"/>
  <c r="J10" i="6" s="1"/>
  <c r="H11" i="6"/>
  <c r="I11" i="6" s="1"/>
  <c r="J11" i="6" s="1"/>
  <c r="H12" i="6"/>
  <c r="I12" i="6" s="1"/>
  <c r="J12" i="6" s="1"/>
  <c r="H13" i="6"/>
  <c r="I13" i="6" s="1"/>
  <c r="J13" i="6" s="1"/>
  <c r="H14" i="6"/>
  <c r="I14" i="6" s="1"/>
  <c r="J14" i="6" s="1"/>
  <c r="H82" i="5"/>
  <c r="H81" i="5"/>
  <c r="H80" i="5"/>
  <c r="H79" i="5"/>
  <c r="H78" i="5"/>
  <c r="H77" i="5"/>
  <c r="H76" i="5"/>
  <c r="H75" i="5"/>
  <c r="H74" i="5"/>
  <c r="H73" i="5"/>
  <c r="H72" i="5"/>
  <c r="H71" i="5"/>
  <c r="H65" i="5"/>
  <c r="H64" i="5"/>
  <c r="H63" i="5"/>
  <c r="H62" i="5"/>
  <c r="H61" i="5"/>
  <c r="H60" i="5"/>
  <c r="H59" i="5"/>
  <c r="H58" i="5"/>
  <c r="H57" i="5"/>
  <c r="H56" i="5"/>
  <c r="H55" i="5"/>
  <c r="H54" i="5"/>
  <c r="H53" i="5"/>
  <c r="H52" i="5"/>
  <c r="H51" i="5"/>
  <c r="H50" i="5"/>
  <c r="H49" i="5"/>
  <c r="H48" i="5"/>
  <c r="H47" i="5"/>
  <c r="H46" i="5"/>
  <c r="H40" i="5"/>
  <c r="H39" i="5"/>
  <c r="H38" i="5"/>
  <c r="H37" i="5"/>
  <c r="H36" i="5"/>
  <c r="H35" i="5"/>
  <c r="H34" i="5"/>
  <c r="H33" i="5"/>
  <c r="H27" i="5"/>
  <c r="H26" i="5"/>
  <c r="H25" i="5"/>
  <c r="H24" i="5"/>
  <c r="H23" i="5"/>
  <c r="H22" i="5"/>
  <c r="H21" i="5"/>
  <c r="H20" i="5"/>
  <c r="H14" i="5"/>
  <c r="H13" i="5"/>
  <c r="H12" i="5"/>
  <c r="H11" i="5"/>
  <c r="H10" i="5"/>
  <c r="H9" i="5"/>
  <c r="H8" i="5"/>
  <c r="H7" i="5"/>
  <c r="H6" i="5"/>
  <c r="H5" i="5"/>
  <c r="H66" i="5" l="1"/>
  <c r="H28" i="5"/>
  <c r="H15" i="5"/>
  <c r="I59" i="6"/>
  <c r="J59" i="6" s="1"/>
  <c r="I58" i="6"/>
  <c r="J58" i="6" s="1"/>
  <c r="I17" i="6" l="1"/>
  <c r="J17" i="6" s="1"/>
  <c r="I18" i="6"/>
  <c r="J18" i="6" s="1"/>
  <c r="I19" i="6"/>
  <c r="J19" i="6" s="1"/>
  <c r="I20" i="6"/>
  <c r="J20" i="6" s="1"/>
  <c r="I21" i="6"/>
  <c r="J21" i="6" s="1"/>
  <c r="I22" i="6"/>
  <c r="J22" i="6" s="1"/>
  <c r="I23" i="6"/>
  <c r="J23" i="6" s="1"/>
  <c r="I26" i="6"/>
  <c r="J26" i="6" s="1"/>
  <c r="I27" i="6"/>
  <c r="J27" i="6" s="1"/>
  <c r="I28" i="6"/>
  <c r="J28" i="6" s="1"/>
  <c r="I29" i="6"/>
  <c r="J29" i="6" s="1"/>
  <c r="I30" i="6"/>
  <c r="J30" i="6" s="1"/>
  <c r="I31" i="6"/>
  <c r="J31" i="6" s="1"/>
  <c r="I34" i="6"/>
  <c r="J34" i="6" s="1"/>
  <c r="I35" i="6"/>
  <c r="J35" i="6" s="1"/>
  <c r="I36" i="6"/>
  <c r="J36" i="6" s="1"/>
  <c r="I39" i="6"/>
  <c r="J39" i="6" s="1"/>
  <c r="I40" i="6"/>
  <c r="J40" i="6" s="1"/>
  <c r="I41" i="6"/>
  <c r="J41" i="6" s="1"/>
  <c r="I42" i="6"/>
  <c r="J42" i="6" s="1"/>
  <c r="I43" i="6"/>
  <c r="J43" i="6" s="1"/>
  <c r="I44" i="6"/>
  <c r="J44" i="6" s="1"/>
  <c r="I45" i="6"/>
  <c r="J45" i="6" s="1"/>
  <c r="I48" i="6"/>
  <c r="J48" i="6" s="1"/>
  <c r="I49" i="6"/>
  <c r="J49" i="6" s="1"/>
  <c r="I50" i="6"/>
  <c r="J50" i="6" s="1"/>
  <c r="I51" i="6"/>
  <c r="J51" i="6" s="1"/>
  <c r="I52" i="6"/>
  <c r="J52" i="6" s="1"/>
  <c r="I55" i="6"/>
  <c r="J55" i="6" s="1"/>
  <c r="I56" i="6"/>
  <c r="J56" i="6" s="1"/>
  <c r="I57" i="6"/>
  <c r="J57" i="6" s="1"/>
  <c r="I60" i="6"/>
  <c r="J60" i="6" s="1"/>
  <c r="I61" i="6"/>
  <c r="J61" i="6" s="1"/>
  <c r="I62" i="6"/>
  <c r="J62" i="6" s="1"/>
  <c r="I63" i="6"/>
  <c r="J63" i="6" s="1"/>
  <c r="I64" i="6"/>
  <c r="I65" i="6"/>
  <c r="J65" i="6" s="1"/>
  <c r="I66" i="6"/>
  <c r="J66" i="6" s="1"/>
  <c r="I69" i="6"/>
  <c r="J69" i="6" s="1"/>
  <c r="I70" i="6"/>
  <c r="J70" i="6" s="1"/>
  <c r="I71" i="6"/>
  <c r="J71" i="6" s="1"/>
  <c r="I72" i="6"/>
  <c r="J72" i="6" s="1"/>
  <c r="I73" i="6"/>
  <c r="J73" i="6" s="1"/>
  <c r="I74" i="6"/>
  <c r="J74" i="6" s="1"/>
  <c r="I75" i="6"/>
  <c r="I76" i="6"/>
  <c r="I77" i="6"/>
  <c r="J77" i="6" s="1"/>
  <c r="I78" i="6"/>
  <c r="J78" i="6" s="1"/>
  <c r="J7" i="6"/>
  <c r="J67" i="6" l="1"/>
  <c r="J46" i="6"/>
  <c r="J53" i="6"/>
  <c r="J37" i="6"/>
  <c r="J24" i="6"/>
  <c r="J79" i="6"/>
  <c r="J80" i="6" l="1"/>
  <c r="H21" i="2"/>
</calcChain>
</file>

<file path=xl/sharedStrings.xml><?xml version="1.0" encoding="utf-8"?>
<sst xmlns="http://schemas.openxmlformats.org/spreadsheetml/2006/main" count="781" uniqueCount="374">
  <si>
    <t>Item</t>
  </si>
  <si>
    <t>Fonte</t>
  </si>
  <si>
    <t>Código</t>
  </si>
  <si>
    <t>Descrição</t>
  </si>
  <si>
    <t>Unidade</t>
  </si>
  <si>
    <t>Quantidade</t>
  </si>
  <si>
    <t>Custo Unitário (R$)</t>
  </si>
  <si>
    <t>Preço Total
(R$)</t>
  </si>
  <si>
    <t/>
  </si>
  <si>
    <t>1.</t>
  </si>
  <si>
    <t>SINAPI</t>
  </si>
  <si>
    <t>1.1</t>
  </si>
  <si>
    <t>1.2</t>
  </si>
  <si>
    <t>PREFEITURA MUNICIPAL DE COLORADO/RS</t>
  </si>
  <si>
    <t>TIPO DE OBRA DO EMPREENDIMENTO</t>
  </si>
  <si>
    <t>DESONERAÇÃO</t>
  </si>
  <si>
    <t>Não</t>
  </si>
  <si>
    <t>Conforme legislação tributária municipal, definir estimativa de percentual da base de cálculo para o ISS:</t>
  </si>
  <si>
    <t>Sobre a base de cálculo, definir a respectiva alíquota do ISS (entre 2% e 5%):</t>
  </si>
  <si>
    <t>Itens</t>
  </si>
  <si>
    <t>Siglas</t>
  </si>
  <si>
    <t>% Adotado</t>
  </si>
  <si>
    <t>1º Quartil</t>
  </si>
  <si>
    <t>Médio</t>
  </si>
  <si>
    <t>3º Quartil</t>
  </si>
  <si>
    <t>Administração Central</t>
  </si>
  <si>
    <t>AC</t>
  </si>
  <si>
    <t>Seguro e Garantia</t>
  </si>
  <si>
    <t>SG</t>
  </si>
  <si>
    <t>Risco</t>
  </si>
  <si>
    <t>R</t>
  </si>
  <si>
    <t>Despesas Financeiras</t>
  </si>
  <si>
    <t>DF</t>
  </si>
  <si>
    <t>Lucro</t>
  </si>
  <si>
    <t>L</t>
  </si>
  <si>
    <t>Tributos (impostos COFINS 3%, e  PIS 0,65%)</t>
  </si>
  <si>
    <t>CP</t>
  </si>
  <si>
    <t>Tributos (ISS, variável de acordo com o município)</t>
  </si>
  <si>
    <t>ISS</t>
  </si>
  <si>
    <t>Tributos (Contribuição Previdenciária sobre a Receita Bruta - 0% ou 4,5% - Desoneração)</t>
  </si>
  <si>
    <t>CPRB</t>
  </si>
  <si>
    <t>BDI SEM desoneração (Fórmula Acórdão TCU)</t>
  </si>
  <si>
    <t>BDI</t>
  </si>
  <si>
    <t>BDI COM desoneração</t>
  </si>
  <si>
    <t>BDI DES</t>
  </si>
  <si>
    <t>Os valores de BDI foram calculados com o emprego da fórmula:</t>
  </si>
  <si>
    <t>BDI =</t>
  </si>
  <si>
    <t>(1+AC + S + R + G)*(1 + DF)*(1+L)</t>
  </si>
  <si>
    <t xml:space="preserve"> - 1</t>
  </si>
  <si>
    <t>(1-CP-ISS)</t>
  </si>
  <si>
    <t>1.3</t>
  </si>
  <si>
    <t>1.4</t>
  </si>
  <si>
    <t>Prefeito Municipal</t>
  </si>
  <si>
    <t>_____________________________________</t>
  </si>
  <si>
    <t>____________________________________</t>
  </si>
  <si>
    <t>1.5</t>
  </si>
  <si>
    <t>Mês de Referência:</t>
  </si>
  <si>
    <t>1.6</t>
  </si>
  <si>
    <t>1.7</t>
  </si>
  <si>
    <t>001</t>
  </si>
  <si>
    <t>TOTAL:</t>
  </si>
  <si>
    <t>LOCAÇÃO CONVENCIONAL DE OBRA, UTILIZANDO GABARITO DE TÁBUAS CORRIDAS PONTALETADAS A CADA 2,00M - 2 UTILIZAÇÕES. AF_03/2024</t>
  </si>
  <si>
    <t>99059</t>
  </si>
  <si>
    <t>ESCAVAÇÃO MANUAL PARA VIGA BALDRAME OU SAPATA CORRIDA (SEM ESCAVAÇÃO PARA COLOCAÇÃO DE FÔRMAS). AF_01/2024</t>
  </si>
  <si>
    <t>96526</t>
  </si>
  <si>
    <t>LASTRO DE CONCRETO MAGRO, APLICADO EM PISOS, LAJES SOBRE SOLO OU RADIERS. AF_01/2024</t>
  </si>
  <si>
    <t>96620</t>
  </si>
  <si>
    <t>ALVENARIA DE VEDAÇÃO DE BLOCOS CERÂMICOS MACIÇOS DE 5X10X20CM (ESPESSURA 10CM) E ARGAMASSA DE ASSENTAMENTO COM PREPARO EM BETONEIRA. AF_05/2020</t>
  </si>
  <si>
    <t>101159</t>
  </si>
  <si>
    <t>FABRICAÇÃO, MONTAGEM E DESMONTAGEM DE FÔRMA PARA VIGA BALDRAME, EM MADEIRA SERRADA, E=25 MM, 2 UTILIZAÇÕES. AF_01/2024</t>
  </si>
  <si>
    <t>96533</t>
  </si>
  <si>
    <t>ARMAÇÃO DE SAPATA ISOLADA, VIGA BALDRAME E SAPATA CORRIDA UTILIZANDO AÇO CA-50 DE 10 MM - MONTAGEM. AF_01/2024</t>
  </si>
  <si>
    <t>104919</t>
  </si>
  <si>
    <t>CONCRETAGEM DE BLOCO DE COROAMENTO OU VIGA BALDRAME, FCK 30 MPA, COM USO DE JERICA - LANÇAMENTO, ADENSAMENTO E ACABAMENTO. AF_01/2024</t>
  </si>
  <si>
    <t>96555</t>
  </si>
  <si>
    <t>IMPERMEABILIZAÇÃO DE SUPERFÍCIE COM EMULSÃO ASFÁLTICA, 2 DEMÃOS. AF_09/2023</t>
  </si>
  <si>
    <t>98557</t>
  </si>
  <si>
    <t>SEM DESONERAÇÃO</t>
  </si>
  <si>
    <t>M2</t>
  </si>
  <si>
    <t xml:space="preserve">CONSTRUÇÃO DE UMA UNIDADE HABITACIONAL </t>
  </si>
  <si>
    <t>M3</t>
  </si>
  <si>
    <t>KG</t>
  </si>
  <si>
    <t>M</t>
  </si>
  <si>
    <t>1.8</t>
  </si>
  <si>
    <t>1.9</t>
  </si>
  <si>
    <t>sinapi</t>
  </si>
  <si>
    <t>2.</t>
  </si>
  <si>
    <t>SERVIÇOS PRELIMINARES E FUNDAÇÃO</t>
  </si>
  <si>
    <t xml:space="preserve">ALVENARIA </t>
  </si>
  <si>
    <t>ALVENARIA DE VEDAÇÃO DE BLOCOS CERÂMICOS FURADOS NA HORIZONTAL DE 14X9X19 CM (ESPESSURA 14 CM, BLOCO DEITADO) E ARGAMASSA DE ASSENTAMENTO COM PREPARO EM BETONEIRA. AF_12/2021</t>
  </si>
  <si>
    <t>103334</t>
  </si>
  <si>
    <t>VERGA MOLDADA IN LOCO EM CONCRETO, ESPESSURA DE *15* CM. AF_03/2024</t>
  </si>
  <si>
    <t>105023</t>
  </si>
  <si>
    <t>CONTRAVERGA MOLDADA IN LOCO EM CONCRETO, ESPESSURA DE *15* CM. AF_03/2024</t>
  </si>
  <si>
    <t>105029</t>
  </si>
  <si>
    <t>FABRICAÇÃO DE FÔRMA PARA VIGAS, COM MADEIRA SERRADA, E = 25 MM. AF_09/2020</t>
  </si>
  <si>
    <t>92270</t>
  </si>
  <si>
    <t>ARMAÇÃO DE PILAR OU VIGA DE ESTRUTURA CONVENCIONAL DE CONCRETO ARMADO UTILIZANDO AÇO CA-50 DE 10,0 MM - MONTAGEM. AF_06/2022</t>
  </si>
  <si>
    <t>92762</t>
  </si>
  <si>
    <t>ARMAÇÃO DE PILAR OU VIGA DE ESTRUTURA CONVENCIONAL DE CONCRETO ARMADO UTILIZANDO AÇO CA-60 DE 5,0 MM - MONTAGEM. AF_06/2022</t>
  </si>
  <si>
    <t>92759</t>
  </si>
  <si>
    <t>CONCRETAGEM DE VIGAS E LAJES, FCK=25 MPA, PARA QUALQUER TIPO DE LAJE COM BALDES EM EDIFICAÇÃO TÉRREA - LANÇAMENTO, ADENSAMENTO E ACABAMENTO. AF_02/2022</t>
  </si>
  <si>
    <t>103682</t>
  </si>
  <si>
    <t>3.</t>
  </si>
  <si>
    <t>REVESTIMENTOS</t>
  </si>
  <si>
    <t>CHAPISCO APLICADO EM ALVENARIAS E ESTRUTURAS DE CONCRETO INTERNAS, COM COLHER DE PEDREIRO. ARGAMASSA TRAÇO 1:3 COM PREPARO EM BETONEIRA 400L. AF_10/2022</t>
  </si>
  <si>
    <t>87879</t>
  </si>
  <si>
    <t>CHAPISCO APLICADO EM ALVENARIA (COM PRESENÇA DE VÃOS) E ESTRUTURAS DE CONCRETO DE FACHADA, COM COLHER DE PEDREIRO. ARGAMASSA TRAÇO 1:3 COM PREPARO EM BETONEIRA 400L. AF_10/2022</t>
  </si>
  <si>
    <t>87905</t>
  </si>
  <si>
    <t>EMBOÇO, EM ARGAMASSA TRAÇO 1:2:8, PREPARO MANUAL, APLICADO MANUALMENTE EM PAREDES INTERNAS DE AMBIENTES COM ÁREA ENTRE 5M² E 10M², E = 10MM, COM TALISCAS. AF_03/2024</t>
  </si>
  <si>
    <t>87550</t>
  </si>
  <si>
    <t>EMBOÇO OU MASSA ÚNICA EM ARGAMASSA TRAÇO 1:2:8, PREPARO MECÂNICO COM BETONEIRA 400 L, APLICADA MANUALMENTE EM PANOS DE FACHADA COM PRESENÇA DE VÃOS, ESPESSURA DE 25 MM. AF_08/2022</t>
  </si>
  <si>
    <t>87775</t>
  </si>
  <si>
    <t>CONCRETAGEM DE RADIER, PISO DE CONCRETO OU LAJE SOBRE SOLO, FCK 30 MPA - LANÇAMENTO, ADENSAMENTO E ACABAMENTO. AF_09/2021</t>
  </si>
  <si>
    <t>97096</t>
  </si>
  <si>
    <t>REVESTIMENTO CERÂMICO PARA PISO COM PLACAS TIPO ESMALTADA DE DIMENSÕES 45X45 CM APLICADA EM AMBIENTES DE ÁREA MAIOR QUE 10 M2. AF_02/2023_PE</t>
  </si>
  <si>
    <t>87251</t>
  </si>
  <si>
    <t>MEMÓRIA DE CÁLCULO</t>
  </si>
  <si>
    <t>2.1</t>
  </si>
  <si>
    <t>3.1</t>
  </si>
  <si>
    <t>2.2</t>
  </si>
  <si>
    <t>2.3</t>
  </si>
  <si>
    <t>2.4</t>
  </si>
  <si>
    <t>2.5</t>
  </si>
  <si>
    <t>2.6</t>
  </si>
  <si>
    <t>2.7</t>
  </si>
  <si>
    <t>4.</t>
  </si>
  <si>
    <t xml:space="preserve">ESQUADRIAS </t>
  </si>
  <si>
    <t>PORTA DE MADEIRA PARA PINTURA, SEMI-OCA (LEVE OU MÉDIA), 80X210CM, ESPESSURA DE 3,5CM, INCLUSO DOBRADIÇAS - FORNECIMENTO E INSTALAÇÃO. AF_12/2019</t>
  </si>
  <si>
    <t>90822</t>
  </si>
  <si>
    <t xml:space="preserve">U N </t>
  </si>
  <si>
    <t>JANELA DE AÇO DE CORRER COM 4 FOLHAS PARA VIDRO (VIDROS NÃO INCLUSOS), BATENTE/ REQUADRO INCLUSO (6 A 14 CM), FIXAÇÃO COM ARGAMASSA, COM PINTURA ANTICORROSIVA, COM FERRAGENS, FIXAÇÃO
COM ARGAMASSA, EXCLUSIVE CONTRAMARCO - FORNECIMENTO E INSTALAÇÃO. AF_11/2024</t>
  </si>
  <si>
    <t>94562</t>
  </si>
  <si>
    <t>COBERTURA</t>
  </si>
  <si>
    <t>5.</t>
  </si>
  <si>
    <t>3.2</t>
  </si>
  <si>
    <t>3.3</t>
  </si>
  <si>
    <t>3.4</t>
  </si>
  <si>
    <t>3.5</t>
  </si>
  <si>
    <t>3.6</t>
  </si>
  <si>
    <t>4.1</t>
  </si>
  <si>
    <t>4.2</t>
  </si>
  <si>
    <t>4.3</t>
  </si>
  <si>
    <t>INSTALAÇÃO DE TESOURA (INTEIRA OU MEIA), BIAPOIADA, EM MADEIRA NÃO APARELHADA, PARA VÃOS MAIORES OU IGUAIS A 6,0 M E MENORES QUE 8,0 M, INCLUSO IÇAMENTO. AF_07/2019</t>
  </si>
  <si>
    <t>92260</t>
  </si>
  <si>
    <t>TRAMA DE MADEIRA COMPOSTA POR TERÇAS PARA TELHADOS DE ATÉ 2 ÁGUAS PARA TELHA ONDULADA DE FIBROCIMENTO, METÁLICA, PLÁSTICA OU TERMOACÚSTICA, INCLUSO TRANSPORTE VERTICAL. AF_07/2019</t>
  </si>
  <si>
    <t>92543</t>
  </si>
  <si>
    <t>TELHAMENTO COM TELHA ONDULADA DE FIBROCIMENTO E = 6 MM, COM RECOBRIMENTO LATERAL DE 1/4 DE ONDA PARA TELHADO COM INCLINAÇÃO MAIOR QUE 10°, COM ATÉ 2 ÁGUAS, INCLUSO IÇAMENTO. AF_07/2019</t>
  </si>
  <si>
    <t>94207</t>
  </si>
  <si>
    <t>CUMEEIRA PARA TELHA DE FIBROCIMENTO ONDULADA E = 6 MM, INCLUSO ACESSÓRIOS DE FIXAÇÃO E IÇAMENTO. AF_07/2019</t>
  </si>
  <si>
    <t>94223</t>
  </si>
  <si>
    <t>TABUA *2,5 X 23* CM EM PINUS, MISTA OU EQUIVALENTE DA REGIAO - BRUTA</t>
  </si>
  <si>
    <t>10567</t>
  </si>
  <si>
    <t>FORRO EM RÉGUAS DE PVC, FRISADO, PARA AMBIENTES RESIDENCIAIS, INCLUSIVE ESTRUTURA UNIDIRECIONAL DE FIXAÇÃO. AF_08/2023_PS</t>
  </si>
  <si>
    <t>96111</t>
  </si>
  <si>
    <t>ACABAMENTOS PARA FORRO (RODA-FORRO EM PERFIL METÁLICO E PLÁSTICO). AF_08/2023</t>
  </si>
  <si>
    <t>96121</t>
  </si>
  <si>
    <t>6.</t>
  </si>
  <si>
    <t>PINTURA</t>
  </si>
  <si>
    <t>FUNDO SELADOR ACRÍLICO, APLICAÇÃO MANUAL EM PAREDE, UMA DEMÃO. AF_04/2023</t>
  </si>
  <si>
    <t>88485</t>
  </si>
  <si>
    <t>PINTURA LÁTEX ACRÍLICA ECONÔMICA, APLICAÇÃO MANUAL EM PAREDES, DUAS DEMÃOS. AF_04/2023</t>
  </si>
  <si>
    <t>104641</t>
  </si>
  <si>
    <t>PINTURA FUNDO NIVELADOR ALQUÍDICO BRANCO EM MADEIRA. AF_01/2021</t>
  </si>
  <si>
    <t>102197</t>
  </si>
  <si>
    <t>PINTURA TINTA DE ACABAMENTO (PIGMENTADA) ESMALTE SINTÉTICO ACETINADO EM MADEIRA, 2 DEMÃOS. AF_01/2021</t>
  </si>
  <si>
    <t>102219</t>
  </si>
  <si>
    <t>PINTURA COM TINTA ALQUÍDICA DE ACABAMENTO (ESMALTE SINTÉTICO BRILHANTE) APLICADA A ROLO OU PINCEL SOBRE PERFIL METÁLICO EXECUTADO EM FÁBRICA (POR DEMÃO). AF_01/2020</t>
  </si>
  <si>
    <t>100744</t>
  </si>
  <si>
    <t>7.</t>
  </si>
  <si>
    <t>INSTALAÇÕES HIDROSSANITÁRIAS</t>
  </si>
  <si>
    <t>RALO SIFONADO, PVC, DN 100 X 40 MM, JUNTA SOLDÁVEL, FORNECIDO E INSTALADO EM RAMAL DE DESCARGA OU EM RAMAL DE ESGOTO SANITÁRIO. AF_08/2022</t>
  </si>
  <si>
    <t>89709</t>
  </si>
  <si>
    <t>89353</t>
  </si>
  <si>
    <t>REGISTRO DE GAVETA BRUTO, LATÃO, ROSCÁVEL, 3/4" - FORNECIMENTO E INSTALAÇÃO. AF_08/2021</t>
  </si>
  <si>
    <t>REGISTRO DE PRESSÃO BRUTO, LATÃO, ROSCÁVEL, 3/4'' - FORNECIMENTO E INSTALAÇÃO. AF_08/2021</t>
  </si>
  <si>
    <t>89351</t>
  </si>
  <si>
    <t>TUBO, PVC, SOLDÁVEL, DE 25MM, INSTALADO EM RAMAL OU SUB-RAMAL DE ÁGUA - FORNECIMENTO E INSTALAÇÃO. AF_06/2022</t>
  </si>
  <si>
    <t>JOELHO 90 GRAUS, PVC, SOLDÁVEL, DN 25MM, INSTALADO EM RAMAL OU SUB-RAMAL DE ÁGUA - FORNECIMENTO E INSTALAÇÃO. AF_06/2022</t>
  </si>
  <si>
    <t>TUBO PVC, SERIE NORMAL, ESGOTO PREDIAL, DN 50 MM, FORNECIDO E INSTALADO EM RAMAL DE DESCARGA OU RAMAL DE ESGOTO SANITÁRIO. AF_08/2022</t>
  </si>
  <si>
    <t>JOELHO 90 GRAUS, PVC, SERIE NORMAL, ESGOTO PREDIAL, DN 50 MM, JUNTA ELÁSTICA, FORNECIDO E INSTALADO EM RAMAL DE DESCARGA OU RAMAL DE ESGOTO SANITÁRIO. AF_08/2022</t>
  </si>
  <si>
    <t>TANQUE SÉPTICO CIRCULAR, EM CONCRETO PRÉ-MOLDADO, DIÂMETRO INTERNO = 1,10 M, ALTURA INTERNA = 2,50 M, VOLUME ÚTIL: 2138,2 L (PARA 5 CONTRIBUINTES). AF_12/2020</t>
  </si>
  <si>
    <t>98052</t>
  </si>
  <si>
    <t>98058</t>
  </si>
  <si>
    <t>FILTRO ANAERÓBIO CIRCULAR, EM CONCRETO PRÉ-MOLDADO, DIÂMETRO INTERNO = 1,10 M, ALTURA INTERNA = 1,50 M, VOLUME ÚTIL: 1140,4 L (PARA 5 CONTRIBUINTES). AF_12/2020</t>
  </si>
  <si>
    <t>101207</t>
  </si>
  <si>
    <t>ESCAVAÇÃO VERTICAL PARA EDIFICAÇÃO, COM CARGA, DESCARGA E TRANSPORTE DE SOLO DE 1ª CATEGORIA, COM ESCAVADEIRA HIDRÁULICA (CAÇAMBA: 0,8 M³ / 111 HP), FROTA DE 2 CAMINHÕES BASCULANTES DE 18 M³,
DMT ATÉ 1 KM E VELOCIDADE MÉDIA 14 KM/H. AF_05/2020</t>
  </si>
  <si>
    <t>PEDRA DE MAO OU PEDRA RACHAO PARA ARRIMO/FUNDACAO (POSTO
PEDREIRA/FORNECEDOR, SEM FRETE)</t>
  </si>
  <si>
    <t>4730</t>
  </si>
  <si>
    <t>LONA PLASTICA EXTRA FORTE PRETA, E = 200 MICRA</t>
  </si>
  <si>
    <t>42408</t>
  </si>
  <si>
    <t>CAIXA ENTERRADA HIDRÁULICA RETANGULAR EM ALVENARIA COM TIJOLOS CERÂMICOS MACIÇOS, DIMENSÕES INTERNAS: 0,4X0,4X0,4 M PARA REDE DE ESGOTO. AF_12/2020</t>
  </si>
  <si>
    <t>97901</t>
  </si>
  <si>
    <t>CAIXA EM CONCRETO PRÉ-MOLDADO PARA ABRIGO DE HIDRÔMETRO COM DN 20 MM - FORNECIMENTO E INSTALAÇÃO. AF_03/2024</t>
  </si>
  <si>
    <t>95676</t>
  </si>
  <si>
    <t>8.</t>
  </si>
  <si>
    <t>INSTALAÇÕES ELETRICAS</t>
  </si>
  <si>
    <t>QUADRO DE DISTRIBUIÇÃO DE ENERGIA EM PVC, DE EMBUTIR, SEM BARRAMENTO, PARA 6 DISJUNTORES - FORNECIMENTO E INSTALAÇÃO. AF_10/2020</t>
  </si>
  <si>
    <t>101876</t>
  </si>
  <si>
    <t>DISJUNTOR TRIPOLAR TIPO DIN, CORRENTE NOMINAL DE 16A - FORNECIMENTO E INSTALAÇÃO. AF_10/2020</t>
  </si>
  <si>
    <t>93668</t>
  </si>
  <si>
    <t>DISJUNTOR TRIPOLAR TIPO DIN, CORRENTE NOMINAL DE 32A - FORNECIMENTO E INSTALAÇÃO. AF_10/2020</t>
  </si>
  <si>
    <t>93671</t>
  </si>
  <si>
    <t>SOQUETE DE PVC / TERMOPLASTICO BASE E27, COM RABICHO, PARA LAMPADAS</t>
  </si>
  <si>
    <t>13329</t>
  </si>
  <si>
    <t>LAMPADA LED 10 W BIVOLT BRANCA, FORMATO TRADICIONAL (BASE E27)</t>
  </si>
  <si>
    <t>38194</t>
  </si>
  <si>
    <t>POSTE DE CONCRETO ARMADO DE SECAO DUPLO T, EXTENSAO DE 8,00 M,
RESISTENCIA DE 150 DAN, TIPO D</t>
  </si>
  <si>
    <t>8.1</t>
  </si>
  <si>
    <t>8.2</t>
  </si>
  <si>
    <t>8.3</t>
  </si>
  <si>
    <t>8.4</t>
  </si>
  <si>
    <t>8.5</t>
  </si>
  <si>
    <t>8.6</t>
  </si>
  <si>
    <t>8.7</t>
  </si>
  <si>
    <t>8.8</t>
  </si>
  <si>
    <t>8.10</t>
  </si>
  <si>
    <t>5.1</t>
  </si>
  <si>
    <t>5.2</t>
  </si>
  <si>
    <t>5.3</t>
  </si>
  <si>
    <t>5.4</t>
  </si>
  <si>
    <t>5.5</t>
  </si>
  <si>
    <t>5.6</t>
  </si>
  <si>
    <t>5.7</t>
  </si>
  <si>
    <t>6.1</t>
  </si>
  <si>
    <t>6.2</t>
  </si>
  <si>
    <t>6.3</t>
  </si>
  <si>
    <t>6.4</t>
  </si>
  <si>
    <t>6.5</t>
  </si>
  <si>
    <t>7.7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</si>
  <si>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</si>
  <si>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</si>
  <si>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</si>
  <si>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</si>
  <si>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</si>
  <si>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</si>
  <si>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</si>
  <si>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</si>
  <si>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</si>
  <si>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</si>
  <si>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Ana Paula de A. Souza</t>
  </si>
  <si>
    <t>Arquiteta - Analista de obras</t>
  </si>
  <si>
    <t>Rodrigo Sartori</t>
  </si>
  <si>
    <t>PORTA DE MADEIRA PARA PINTURA, SEMI-OCA (LEVE OU MÉDIA), 90X210CM, ESPESSURA DE 3,5CM, INCLUSO DOBRADIÇAS - FORNECIMENTO E INSTALAÇÃO. AF_12/2019</t>
  </si>
  <si>
    <t>90823</t>
  </si>
  <si>
    <t>Preço Unitário + BDI (R$)</t>
  </si>
  <si>
    <t>32,28m baldrames</t>
  </si>
  <si>
    <t>paredes com altura 2,80m</t>
  </si>
  <si>
    <t>todas janelas e portas - passando 30cm para cada lado</t>
  </si>
  <si>
    <t>todas janelas - passando 30cm para cada lado</t>
  </si>
  <si>
    <t>todas as paredes internas</t>
  </si>
  <si>
    <t>todas as paredes externas</t>
  </si>
  <si>
    <t>parede cozinha revestimento até 1,80m</t>
  </si>
  <si>
    <t>contrapiso de concreto</t>
  </si>
  <si>
    <t>portas internas 0,80x2,10</t>
  </si>
  <si>
    <t>porta entrada 0,90x2,10</t>
  </si>
  <si>
    <t>3 janelas de 1,20m² cada uma</t>
  </si>
  <si>
    <t>todo telhado novo</t>
  </si>
  <si>
    <t>beirais em madeira</t>
  </si>
  <si>
    <t>forro interno + beirais externos</t>
  </si>
  <si>
    <t>forro interno</t>
  </si>
  <si>
    <t xml:space="preserve">portas interrnas e externa </t>
  </si>
  <si>
    <t>todas as paredes internas e externas</t>
  </si>
  <si>
    <t>janelas de ferro</t>
  </si>
  <si>
    <t>sub total INSTALAÇÕES ELETRICAS</t>
  </si>
  <si>
    <t>sub total INSTALAÇÕES HIDROSSANITÁRIAS</t>
  </si>
  <si>
    <t>sub total SERVIÇOS PRELIMINARES E FUNDAÇÃO</t>
  </si>
  <si>
    <t>sub total ALVENARIA</t>
  </si>
  <si>
    <t>sub total REVESTIMENTOS</t>
  </si>
  <si>
    <t>sub total ESQUADRIAS</t>
  </si>
  <si>
    <t>sub total COBERTURA</t>
  </si>
  <si>
    <t>sub total PINTURA</t>
  </si>
  <si>
    <t>32,28X0,20X0,20m baldrames</t>
  </si>
  <si>
    <t>3cm concreto nivelamento</t>
  </si>
  <si>
    <t>3 faces viga baldrame</t>
  </si>
  <si>
    <t>baldrames altura 30cm - espessura 20cm</t>
  </si>
  <si>
    <t>alvenarias nivelamento baldrames tijolo maciço altura 30cm - espessura 20cm</t>
  </si>
  <si>
    <t>estrutura em concreto</t>
  </si>
  <si>
    <t>composição</t>
  </si>
  <si>
    <t>COMPOSIÇÃO DO SERVIÇO DE INSTALAÇÃO DE  TUBOS DE PVC, SOLDÁVEL, ÁGUA FRIA, DN 25MM (INSTALADO EM RAMAL, SUB-RAMAL, RAMAL DE DISTRIBUIÇÃO OU PRUMADA), INCLUSIVE CONEXÕES, CORTES E FIXAÇÕES</t>
  </si>
  <si>
    <t>COMPOSIÇÃO DO SERVIÇO DE INSTALAÇÃO DE  TUBOS DE PVC, SÉRIE NORMAL, ESGOTO PREDIAL, DN 50MM (INSTALADO EM RAMAL DE DESCARGA OU RAMAL DE ESGOTO SANITÁRIO), INCLUSIVE CONEXÕES, CORTES E FIXAÇÕES</t>
  </si>
  <si>
    <t xml:space="preserve">esgoto cozinha </t>
  </si>
  <si>
    <t>água fria cozinha</t>
  </si>
  <si>
    <t>cozinha</t>
  </si>
  <si>
    <t>COMPOSIÇÕES</t>
  </si>
  <si>
    <t>Custo Total
(R$)</t>
  </si>
  <si>
    <t>UNID.</t>
  </si>
  <si>
    <t>RASGO LINEAR MANUAL EM ALVENARIA, PARA ELETRODUTOS, DIÂMETROS MENORES OU IGUAIS A 40 MM. AF_09/2023</t>
  </si>
  <si>
    <t>QUEBRA EM ALVENARIA PARA INSTALAÇÃO DE CAIXA DE TOMADA (4X4 OU 4X2). AF_09/2023</t>
  </si>
  <si>
    <t>90466</t>
  </si>
  <si>
    <t>CHUMBAMENTO LINEAR EM ALVENARIA PARA RAMAIS/DISTRIBUIÇÃO DE INSTALAÇÕES HIDRÁULICAS COM DIÂMETROS MENORES OU IGUAIS A 40 MM. AF_09/2023</t>
  </si>
  <si>
    <t>ELETRODUTO FLEXÍVEL CORRUGADO REFORÇADO, PVC, DN 25 MM (3/4"), PARA CIRCUITOS TERMINAIS, INSTALADO EM LAJE - FORNECIMENTO E INSTALAÇÃO. AF_03/2023</t>
  </si>
  <si>
    <t>ELETRODUTO FLEXÍVEL CORRUGADO REFORÇADO, PVC, DN 25 MM (3/4"), PARA CIRCUITOS TERMINAIS, INSTALADO EM PAREDE - FORNECIMENTO E INSTALAÇÃO. AF_03/2023</t>
  </si>
  <si>
    <t>CABO DE COBRE FLEXÍVEL ISOLADO, 1,5 MM², ANTI-CHAMA 450/750 V, PARA CIRCUITOS TERMINAIS - FORNECIMENTO E INSTALAÇÃO. AF_03/2023</t>
  </si>
  <si>
    <t>CABO DE COBRE FLEXÍVEL ISOLADO, 2,5 MM², ANTI-CHAMA 450/750 V, PARA CIRCUITOS TERMINAIS - FORNECIMENTO E INSTALAÇÃO. AF_03/2023</t>
  </si>
  <si>
    <t>CAIXA OCTOGONAL 3" X 3", PVC, INSTALADA EM LAJE - FORNECIMENTO E INSTALAÇÃO. AF_03/2023</t>
  </si>
  <si>
    <t>CAIXA RETANGULAR 4" X 2" MÉDIA (1,30 M DO PISO), PVC, INSTALADA EM PAREDE - FORNECIMENTO E INSTALAÇÃO. AF_03/2023</t>
  </si>
  <si>
    <t>1.10</t>
  </si>
  <si>
    <t>INTERRUPTOR PARALELO (1 MÓDULO), 10A/250V, INCLUINDO SUPORTE E PLACA -FORNECIMENTO E INSTALAÇÃO. AF_03/2023</t>
  </si>
  <si>
    <t>TOTAL COMPOSIÇÃO 001</t>
  </si>
  <si>
    <t>002</t>
  </si>
  <si>
    <t>TOMADA BAIXA DE EMBUTIR (1 MÓDULO), 2P+T 10 A, INCLUINDO SUPORTE E PLACA - FORNECIMENTO E INSTALAÇÃO. AF_03/2023</t>
  </si>
  <si>
    <t>TOTAL COMPOSIÇÃO 002</t>
  </si>
  <si>
    <t>003</t>
  </si>
  <si>
    <t>TOMADA MÉDIA DE EMBUTIR (1 MÓDULO), 2P+T 20 A, INCLUINDO SUPORTE E PLACA - FORNECIMENTO E INSTALAÇÃO. AF_03/2023</t>
  </si>
  <si>
    <t>TOTAL COMPOSIÇÃO 003</t>
  </si>
  <si>
    <t>004</t>
  </si>
  <si>
    <t>89366</t>
  </si>
  <si>
    <t>JOELHO 90 GRAUS COM BUCHA DE LATÃO, PVC, SOLDÁVEL, DN 25MM, X 3/4 INSTALADO EM RAMAL OU SUB-RAMAL DE ÁGUA - FORNECIMENTO E INSTALAÇÃO. AF_06/2022</t>
  </si>
  <si>
    <t>LUVA, PVC, SOLDÁVEL, DN 25MM, INSTALADO EM RAMAL OU SUB-RAMAL DE ÁGUA - FORNECIMENTO E INSTALAÇÃO. AF_06/2022</t>
  </si>
  <si>
    <t>ADAPTADOR CURTO COM BOLSA E ROSCA PARA REGISTRO, PVC, SOLDÁVEL, DN 25MM X 3/4 , INSTALADO EM RAMAL OU SUB-RAMAL DE ÁGUA - FORNECIMENTO E INSTALAÇÃO. AF_06/2022</t>
  </si>
  <si>
    <t>TE, PVC, SOLDÁVEL, DN 25MM, INSTALADO EM RAMAL OU SUB-RAMAL DE ÁGUA -FORNECIMENTO E INSTALAÇÃO. AF_06/2022</t>
  </si>
  <si>
    <t>TÊ COM BUCHA DE LATÃO NA BOLSA CENTRAL, PVC, SOLDÁVEL, DN 25MM X 1/2 ,INSTALADO EM RAMAL OU SUB-RAMAL DE ÁGUA - FORNECIMENTO E INSTALAÇÃO.AF_06/2022</t>
  </si>
  <si>
    <t>TUBO, PVC, SOLDÁVEL, DE 25MM, INSTALADO EM RAMAL DE DISTRIBUIÇÃO DE ÁGUA - FORNECIMENTO E INSTALAÇÃO. AF_06/2022</t>
  </si>
  <si>
    <t>JOELHO 90 GRAUS, PVC, SOLDÁVEL, DN 25MM, INSTALADO EM RAMAL DE DISTRIBUIÇÃO DE ÁGUA - FORNECIMENTO E INSTALAÇÃO. AF_06/2022</t>
  </si>
  <si>
    <t>LUVA, PVC, SOLDÁVEL, DN 25MM, INSTALADO EM RAMAL DE DISTRIBUIÇÃO DE ÁGUA - FORNECIMENTO E INSTALAÇÃO. AF_06/2022</t>
  </si>
  <si>
    <t>1.11</t>
  </si>
  <si>
    <t>TE, PVC, SOLDÁVEL, DN 25MM, INSTALADO EM RAMAL DE DISTRIBUIÇÃO DE ÁGUA - FORNECIMENTO E INSTALAÇÃO. AF_06/2022</t>
  </si>
  <si>
    <t>1.12</t>
  </si>
  <si>
    <t>TUBO, PVC, SOLDÁVEL, DE 25MM, INSTALADO EM PRUMADA DE ÁGUA - FORNECIMENTO E INSTALAÇÃO. AF_06/2022</t>
  </si>
  <si>
    <t>1.13</t>
  </si>
  <si>
    <t>JOELHO 90 GRAUS, PVC, SOLDÁVEL, DN 25MM, INSTALADO EM PRUMADA DE ÁGUA - FORNECIMENTO E INSTALAÇÃO. AF_06/2022</t>
  </si>
  <si>
    <t>1.14</t>
  </si>
  <si>
    <t>LUVA, PVC, SOLDÁVEL, DN 25MM, INSTALADO EM PRUMADA DE ÁGUA - FORNECIMENTO E INSTALAÇÃO. AF_06/2022</t>
  </si>
  <si>
    <t>1.15</t>
  </si>
  <si>
    <t>FURO MANUAL EM ALVENARIA, PARA INSTALAÇÕES HIDRÁULICAS, DIÂMETROS MENORES OU IGUAIS A 40 MM. AF_09/2023</t>
  </si>
  <si>
    <t>1.16</t>
  </si>
  <si>
    <t>RASGO LINEAR MANUAL EM ALVENARIA, PARA RAMAIS/ DISTRIBUIÇÃO DE INSTALAÇÕES HIDRÁULICAS, DIÂMETROS MENORES OU IGUAIS A 40 MM. AF_09/2023</t>
  </si>
  <si>
    <t>1.17</t>
  </si>
  <si>
    <t>PASSANTE TIPO TUBO COM DIÂMETRO DE 40 MM, FIXADO EM LAJE, PARA PASSAGEM DE TUBULAÇÕES COM NO MÁXIMO 32 MM DE DIÂMETRO. AF_09/2023</t>
  </si>
  <si>
    <t>1.18</t>
  </si>
  <si>
    <t>1.19</t>
  </si>
  <si>
    <t>FIXAÇÃO DE TUBOS HORIZONTAIS DE PVC ÁGUA, PVC ESGOTO, PVC ÁGUA PLUVIAL , CPVC, PPR, COBRE OU AÇO, DIÂMETROS MENORES OU IGUAIS A 40 MM, COM ABRAÇADEIRA METÁLICA FLEXÍVEL 18 MM, FIXADA DIRETAMENTE NA LAJE. AF_09/2023</t>
  </si>
  <si>
    <t>1.20</t>
  </si>
  <si>
    <t>CHUMBAMENTO PONTUAL EM PASSAGEM DE TUBO COM DIÂMETRO MENOR OU IGUAL A 40 MM. AF_09/2023</t>
  </si>
  <si>
    <t>TOTAL COMPOSIÇÃO 004</t>
  </si>
  <si>
    <t>005</t>
  </si>
  <si>
    <t>89732</t>
  </si>
  <si>
    <t>JOELHO 45 GRAUS, PVC, SERIE NORMAL, ESGOTO PREDIAL, DN 50 MM, JUNTA ELÁSTICA, FORNECIDO E INSTALADO EM RAMAL DE DESCARGA OU RAMAL DE ESGOTO SANITÁRIO. AF_08/2022</t>
  </si>
  <si>
    <t>LUVA SIMPLES, PVC, SERIE NORMAL, ESGOTO PREDIAL, DN 50 MM, JUNTA ELÁSTICA, FORNECIDO E INSTALADO EM RAMAL DE DESCARGA OU RAMAL DE ESGOTO SANITÁRIO. AF_08/2022</t>
  </si>
  <si>
    <t>TE, PVC, SERIE NORMAL, ESGOTO PREDIAL, DN 50 X 50 MM, JUNTA ELÁSTICA, FORNECIDO E INSTALADO EM RAMAL DE DESCARGA OU RAMAL DE ESGOTO SANITÁRIO. AF_08/2022</t>
  </si>
  <si>
    <t>LUVA SIMPLES, PVC, SERIE NORMAL, ESGOTO PREDIAL, DN 50 MM, JUNTA ELÁSTICA, FORNECIDO E INSTALADO EM PRUMADA DE ESGOTO SANITÁRIO OU VENTILAÇÃO. AF_08/2022</t>
  </si>
  <si>
    <t>FURO MANUAL EM ALVENARIA, PARA INSTALAÇÕES HIDRÁULICAS, DIÂMETROS MAIORES QUE 40 MM E MENORES OU IGUAIS A 75 MM. AF_09/2023</t>
  </si>
  <si>
    <t>RASGO LINEAR MANUAL EM ALVENARIA, PARA RAMAIS/ DISTRIBUIÇÃO DE INSTALAÇÕES HIDRÁULICAS, DIÂMETROS MAIORES QUE 40 MM E MENORES OU IGUAIS A 75MM. AF_09/2023</t>
  </si>
  <si>
    <t>PASSANTE TIPO TUBO COM DIÂMETRO DE 75 MM, FIXADO EM LAJE, PARA PASSAGEM DE TUBULAÇÕES COM NO MÁXIMO 50 MM DE DIÂMETRO. AF_09/2023</t>
  </si>
  <si>
    <t>CHUMBAMENTO LINEAR EM ALVENARIA PARA RAMAIS/DISTRIBUIÇÃO DE INSTALAÇÕES HIDRÁULICAS COM DIÂMETROS MAIORES QUE 40 MM E MENORES OU IGUAIS A 75MM. AF_09/2023</t>
  </si>
  <si>
    <t>FIXAÇÃO DE TUBOS HORIZONTAIS DE PVC ÁGUA, PVC ESGOTO, PVC ÁGUA PLUVIAL , CPVC, PPR, COBRE OU AÇO, DIÂMETROS MAIORES QUE 40 MM E MENORES OU IGUAIS A 75 MM, COM ABRAÇADEIRA METÁLICA FLEXÍVEL 18 MM, FIXADA DIRETAMENTE NA LAJE. AF_09/2023</t>
  </si>
  <si>
    <t>CHUMBAMENTO PONTUAL EM PASSAGEM DE TUBO COM DIÂMETROS ENTRE 40 MM E 75MM. AF_09/2023</t>
  </si>
  <si>
    <t>TOTAL COMPOSIÇÃO 005</t>
  </si>
  <si>
    <t>tomada torneira elétrica cozinha</t>
  </si>
  <si>
    <t>4 internas e + uma na área da frente</t>
  </si>
  <si>
    <t>Construção de uma Unidade Habitacional</t>
  </si>
  <si>
    <t>Arquiteta - Analista de Obras</t>
  </si>
  <si>
    <t>CAU A96129-9</t>
  </si>
  <si>
    <t>7.8</t>
  </si>
  <si>
    <t>8.9</t>
  </si>
  <si>
    <t>CRONOGRAMA FÍSICO-FINANCEIRO</t>
  </si>
  <si>
    <t>Valor (R$)</t>
  </si>
  <si>
    <t>Parcelas:</t>
  </si>
  <si>
    <t>% período</t>
  </si>
  <si>
    <t>Período</t>
  </si>
  <si>
    <t>%</t>
  </si>
  <si>
    <t>Investimento</t>
  </si>
  <si>
    <t>Acumulado</t>
  </si>
  <si>
    <t>______________________________________</t>
  </si>
  <si>
    <t>_______________________________________</t>
  </si>
  <si>
    <t>PLANILHA ORÇAMENTÁRIA</t>
  </si>
  <si>
    <t>COMPOSIÇÃO DE PONTO ELÉTRICO DE ILUMINAÇÃO, COM INTERRUPTOR SIMPLES, EM EDIFÍCIO RESIDENCIAL , INCLUSO ELETRODUTO, TOMADA, CABO, RASGO  E CHUMBAMENTO</t>
  </si>
  <si>
    <t>COMPOSIÇÃO DE PONTO ELÉTRICO DE TOMADA DE USO GERAL,  EM EDIFÍCIO RESIDENCIAL , INCLUSO ELETRODUTO, TOMADA, CABO, RASGO  E CHUMBAMENTO</t>
  </si>
  <si>
    <t>COMPOSIÇÃO DE PONTO ELÉTRICO DE TOMADA DE USO ESPECIAL,  EM EDIFÍCIO RESIDENCIAL , INCLUSO ELETRODUTO, TOMADA, CABO, RASGO  E CHUMBAMENTO</t>
  </si>
  <si>
    <t>ENTRADA DE ENERGIA ELÉTRICA, AÉREA, MONOFÁSICA, COM CAIXA DE SOBREPOR, CABO DE 10 MM2 E DISJUNTOR DIN 50A (NÃO INCLUSO O POSTE DE CONCRETO). AF_07/2020_PS</t>
  </si>
  <si>
    <t>CONSTRUÇÃO DE UMA UNIDADE HABITACIONAL</t>
  </si>
  <si>
    <t>ESQUADRIAS</t>
  </si>
  <si>
    <t>INSTALAÇÕES ELÉTRICAS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</si>
</sst>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_(&quot;R$&quot;* #,##0.00_);_(&quot;R$&quot;* \(#,##0.00\);_(&quot;R$&quot;* &quot;-&quot;??_);_(@_)"/>
    <numFmt numFmtId="166" formatCode="_(* #,##0.00_);_(* \(#,##0.00\);_(* \-??_);_(@_)"/>
    <numFmt numFmtId="167" formatCode="_(&quot;R$ &quot;* #,##0.00_);_(&quot;R$ &quot;* \(#,##0.00\);_(&quot;R$ &quot;* &quot;-&quot;??_);_(@_)"/>
    <numFmt numFmtId="168" formatCode="&quot;R$&quot;\ #,##0.00"/>
    <numFmt numFmtId="169" formatCode="&quot;R$&quot;#,##0.00"/>
    <numFmt numFmtId="170" formatCode="0.0000"/>
    <numFmt numFmtId="171" formatCode="_(* #,##0.0000_);_(* \(#,##0.0000\);_(* &quot;-&quot;??_);_(@_)"/>
  </numFmts>
  <fonts count="4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b/>
      <i/>
      <sz val="12"/>
      <color theme="1"/>
      <name val="Arial"/>
      <family val="2"/>
    </font>
    <font>
      <sz val="10"/>
      <name val="Arial"/>
      <family val="2"/>
      <charset val="1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10"/>
      <name val="Cambria"/>
      <family val="2"/>
      <scheme val="major"/>
    </font>
    <font>
      <sz val="10"/>
      <name val="Cambria"/>
      <family val="2"/>
      <scheme val="major"/>
    </font>
    <font>
      <sz val="10"/>
      <color indexed="9"/>
      <name val="Cambria"/>
      <family val="2"/>
      <scheme val="major"/>
    </font>
    <font>
      <b/>
      <sz val="10"/>
      <color indexed="12"/>
      <name val="Cambria"/>
      <family val="2"/>
      <scheme val="major"/>
    </font>
    <font>
      <i/>
      <sz val="10"/>
      <name val="Cambria"/>
      <family val="2"/>
      <scheme val="major"/>
    </font>
    <font>
      <i/>
      <u/>
      <sz val="10"/>
      <name val="Cambria"/>
      <family val="2"/>
      <scheme val="major"/>
    </font>
    <font>
      <u/>
      <sz val="10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3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10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3" applyNumberFormat="0" applyFill="0" applyAlignment="0" applyProtection="0"/>
    <xf numFmtId="0" fontId="7" fillId="21" borderId="2" applyNumberForma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9" fillId="7" borderId="1" applyNumberFormat="0" applyAlignment="0" applyProtection="0"/>
    <xf numFmtId="0" fontId="3" fillId="0" borderId="0"/>
    <xf numFmtId="0" fontId="14" fillId="0" borderId="0" applyNumberFormat="0" applyFill="0" applyBorder="0" applyAlignment="0" applyProtection="0"/>
    <xf numFmtId="0" fontId="5" fillId="4" borderId="0" applyNumberFormat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9" fillId="7" borderId="1" applyNumberFormat="0" applyAlignment="0" applyProtection="0"/>
    <xf numFmtId="0" fontId="8" fillId="0" borderId="3" applyNumberFormat="0" applyFill="0" applyAlignment="0" applyProtection="0"/>
    <xf numFmtId="165" fontId="2" fillId="0" borderId="0" applyFont="0" applyFill="0" applyBorder="0" applyAlignment="0" applyProtection="0"/>
    <xf numFmtId="0" fontId="11" fillId="22" borderId="0" applyNumberFormat="0" applyBorder="0" applyAlignment="0" applyProtection="0"/>
    <xf numFmtId="0" fontId="2" fillId="0" borderId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2" fillId="20" borderId="8" applyNumberFormat="0" applyAlignment="0" applyProtection="0"/>
    <xf numFmtId="9" fontId="2" fillId="0" borderId="0" applyFont="0" applyFill="0" applyBorder="0" applyAlignment="0" applyProtection="0"/>
    <xf numFmtId="0" fontId="12" fillId="20" borderId="8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164" fontId="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166" fontId="23" fillId="0" borderId="0"/>
    <xf numFmtId="0" fontId="26" fillId="0" borderId="0"/>
    <xf numFmtId="167" fontId="2" fillId="0" borderId="0" applyFont="0" applyFill="0" applyBorder="0" applyAlignment="0" applyProtection="0"/>
    <xf numFmtId="0" fontId="25" fillId="0" borderId="0"/>
    <xf numFmtId="0" fontId="1" fillId="0" borderId="0"/>
    <xf numFmtId="0" fontId="1" fillId="0" borderId="0"/>
    <xf numFmtId="0" fontId="1" fillId="0" borderId="0"/>
  </cellStyleXfs>
  <cellXfs count="187">
    <xf numFmtId="0" fontId="0" fillId="0" borderId="0" xfId="0"/>
    <xf numFmtId="0" fontId="28" fillId="0" borderId="0" xfId="89" applyFont="1" applyAlignment="1">
      <alignment vertical="center"/>
    </xf>
    <xf numFmtId="0" fontId="28" fillId="0" borderId="13" xfId="89" applyFont="1" applyBorder="1" applyAlignment="1">
      <alignment horizontal="center" vertical="center"/>
    </xf>
    <xf numFmtId="10" fontId="28" fillId="24" borderId="13" xfId="89" applyNumberFormat="1" applyFont="1" applyFill="1" applyBorder="1" applyAlignment="1" applyProtection="1">
      <alignment horizontal="center" vertical="center"/>
      <protection locked="0"/>
    </xf>
    <xf numFmtId="10" fontId="28" fillId="0" borderId="13" xfId="89" applyNumberFormat="1" applyFont="1" applyBorder="1" applyAlignment="1">
      <alignment horizontal="center" vertical="center"/>
    </xf>
    <xf numFmtId="10" fontId="28" fillId="0" borderId="13" xfId="89" applyNumberFormat="1" applyFont="1" applyBorder="1" applyAlignment="1">
      <alignment horizontal="center" vertical="center" wrapText="1"/>
    </xf>
    <xf numFmtId="0" fontId="28" fillId="0" borderId="13" xfId="89" applyFont="1" applyBorder="1" applyAlignment="1">
      <alignment horizontal="center" vertical="center" wrapText="1"/>
    </xf>
    <xf numFmtId="0" fontId="29" fillId="0" borderId="0" xfId="89" applyFont="1" applyAlignment="1">
      <alignment horizontal="center" vertical="center" wrapText="1"/>
    </xf>
    <xf numFmtId="10" fontId="29" fillId="0" borderId="0" xfId="89" applyNumberFormat="1" applyFont="1" applyAlignment="1">
      <alignment horizontal="center" vertical="center"/>
    </xf>
    <xf numFmtId="0" fontId="28" fillId="0" borderId="0" xfId="89" applyFont="1" applyAlignment="1">
      <alignment horizontal="left" vertical="center"/>
    </xf>
    <xf numFmtId="0" fontId="28" fillId="0" borderId="0" xfId="89" applyFont="1" applyAlignment="1">
      <alignment horizontal="center" vertical="center"/>
    </xf>
    <xf numFmtId="0" fontId="33" fillId="0" borderId="0" xfId="89" applyFont="1" applyAlignment="1">
      <alignment horizontal="center" vertical="center"/>
    </xf>
    <xf numFmtId="0" fontId="36" fillId="0" borderId="11" xfId="1" applyFont="1" applyFill="1" applyBorder="1" applyAlignment="1" applyProtection="1">
      <alignment horizontal="center" vertical="center" wrapText="1"/>
    </xf>
    <xf numFmtId="0" fontId="36" fillId="0" borderId="11" xfId="1" applyFont="1" applyFill="1" applyBorder="1" applyAlignment="1" applyProtection="1">
      <alignment horizontal="center" vertical="center"/>
    </xf>
    <xf numFmtId="0" fontId="36" fillId="27" borderId="11" xfId="1" applyNumberFormat="1" applyFont="1" applyFill="1" applyBorder="1" applyAlignment="1">
      <alignment horizontal="center" wrapText="1" shrinkToFit="1"/>
    </xf>
    <xf numFmtId="49" fontId="37" fillId="27" borderId="11" xfId="1" applyNumberFormat="1" applyFont="1" applyFill="1" applyBorder="1" applyAlignment="1" applyProtection="1">
      <alignment horizontal="center" vertical="center" wrapText="1"/>
      <protection locked="0"/>
    </xf>
    <xf numFmtId="0" fontId="36" fillId="27" borderId="11" xfId="1" applyNumberFormat="1" applyFont="1" applyFill="1" applyBorder="1" applyAlignment="1" applyProtection="1">
      <alignment vertical="center" wrapText="1"/>
      <protection locked="0"/>
    </xf>
    <xf numFmtId="0" fontId="37" fillId="27" borderId="11" xfId="1" applyNumberFormat="1" applyFont="1" applyFill="1" applyBorder="1" applyAlignment="1" applyProtection="1">
      <alignment horizontal="center" vertical="center" wrapText="1"/>
      <protection locked="0"/>
    </xf>
    <xf numFmtId="164" fontId="37" fillId="27" borderId="11" xfId="84" applyNumberFormat="1" applyFont="1" applyFill="1" applyBorder="1" applyAlignment="1" applyProtection="1">
      <alignment vertical="center" shrinkToFit="1"/>
    </xf>
    <xf numFmtId="164" fontId="37" fillId="27" borderId="11" xfId="84" applyFont="1" applyFill="1" applyBorder="1" applyAlignment="1" applyProtection="1">
      <alignment vertical="center" wrapText="1"/>
      <protection locked="0"/>
    </xf>
    <xf numFmtId="164" fontId="37" fillId="27" borderId="11" xfId="84" applyNumberFormat="1" applyFont="1" applyFill="1" applyBorder="1" applyAlignment="1">
      <alignment horizontal="center" vertical="center" shrinkToFit="1"/>
    </xf>
    <xf numFmtId="0" fontId="37" fillId="0" borderId="11" xfId="1" applyFont="1" applyFill="1" applyBorder="1" applyAlignment="1" applyProtection="1">
      <alignment horizontal="center" vertical="center" wrapText="1"/>
    </xf>
    <xf numFmtId="0" fontId="35" fillId="0" borderId="11" xfId="0" applyFont="1" applyBorder="1" applyAlignment="1">
      <alignment horizontal="center" vertical="center"/>
    </xf>
    <xf numFmtId="0" fontId="35" fillId="0" borderId="11" xfId="0" applyFont="1" applyBorder="1" applyAlignment="1">
      <alignment wrapText="1"/>
    </xf>
    <xf numFmtId="0" fontId="37" fillId="0" borderId="11" xfId="1" applyFont="1" applyFill="1" applyBorder="1" applyAlignment="1" applyProtection="1">
      <alignment horizontal="center" vertical="center"/>
    </xf>
    <xf numFmtId="0" fontId="37" fillId="0" borderId="11" xfId="1" applyNumberFormat="1" applyFont="1" applyFill="1" applyBorder="1" applyAlignment="1">
      <alignment horizontal="center" vertical="center" wrapText="1" shrinkToFit="1"/>
    </xf>
    <xf numFmtId="49" fontId="37" fillId="0" borderId="11" xfId="1" applyNumberFormat="1" applyFont="1" applyFill="1" applyBorder="1" applyAlignment="1" applyProtection="1">
      <alignment horizontal="center" vertical="center" wrapText="1"/>
      <protection locked="0"/>
    </xf>
    <xf numFmtId="0" fontId="37" fillId="0" borderId="11" xfId="1" applyNumberFormat="1" applyFont="1" applyFill="1" applyBorder="1" applyAlignment="1" applyProtection="1">
      <alignment horizontal="center" vertical="center" wrapText="1"/>
      <protection locked="0"/>
    </xf>
    <xf numFmtId="0" fontId="35" fillId="0" borderId="0" xfId="0" applyFont="1" applyAlignment="1">
      <alignment wrapText="1"/>
    </xf>
    <xf numFmtId="0" fontId="0" fillId="0" borderId="0" xfId="0" applyFont="1" applyBorder="1"/>
    <xf numFmtId="0" fontId="35" fillId="0" borderId="0" xfId="0" applyFont="1" applyBorder="1" applyAlignment="1">
      <alignment horizontal="center" vertical="center"/>
    </xf>
    <xf numFmtId="2" fontId="35" fillId="0" borderId="0" xfId="0" applyNumberFormat="1" applyFont="1" applyBorder="1" applyAlignment="1">
      <alignment horizontal="center" vertical="center"/>
    </xf>
    <xf numFmtId="0" fontId="35" fillId="29" borderId="11" xfId="0" applyFont="1" applyFill="1" applyBorder="1" applyAlignment="1">
      <alignment wrapText="1"/>
    </xf>
    <xf numFmtId="0" fontId="39" fillId="0" borderId="0" xfId="0" applyFont="1"/>
    <xf numFmtId="10" fontId="34" fillId="25" borderId="0" xfId="0" applyNumberFormat="1" applyFont="1" applyFill="1"/>
    <xf numFmtId="168" fontId="20" fillId="28" borderId="19" xfId="0" applyNumberFormat="1" applyFont="1" applyFill="1" applyBorder="1" applyAlignment="1">
      <alignment horizontal="center"/>
    </xf>
    <xf numFmtId="49" fontId="36" fillId="27" borderId="1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>
      <alignment horizontal="center"/>
    </xf>
    <xf numFmtId="0" fontId="35" fillId="0" borderId="0" xfId="0" applyFont="1" applyBorder="1" applyAlignment="1">
      <alignment horizontal="center" wrapText="1"/>
    </xf>
    <xf numFmtId="0" fontId="36" fillId="29" borderId="11" xfId="1" applyNumberFormat="1" applyFont="1" applyFill="1" applyBorder="1" applyAlignment="1">
      <alignment horizontal="center" wrapText="1" shrinkToFit="1"/>
    </xf>
    <xf numFmtId="49" fontId="37" fillId="29" borderId="11" xfId="1" applyNumberFormat="1" applyFont="1" applyFill="1" applyBorder="1" applyAlignment="1" applyProtection="1">
      <alignment horizontal="center" vertical="center" wrapText="1"/>
      <protection locked="0"/>
    </xf>
    <xf numFmtId="0" fontId="36" fillId="29" borderId="11" xfId="1" applyNumberFormat="1" applyFont="1" applyFill="1" applyBorder="1" applyAlignment="1" applyProtection="1">
      <alignment vertical="center" wrapText="1"/>
      <protection locked="0"/>
    </xf>
    <xf numFmtId="0" fontId="37" fillId="29" borderId="11" xfId="1" applyNumberFormat="1" applyFont="1" applyFill="1" applyBorder="1" applyAlignment="1" applyProtection="1">
      <alignment horizontal="center" vertical="center" wrapText="1"/>
      <protection locked="0"/>
    </xf>
    <xf numFmtId="0" fontId="0" fillId="29" borderId="0" xfId="0" applyFill="1"/>
    <xf numFmtId="0" fontId="36" fillId="29" borderId="11" xfId="1" applyNumberFormat="1" applyFont="1" applyFill="1" applyBorder="1" applyAlignment="1" applyProtection="1">
      <alignment horizontal="left" vertical="center" wrapText="1"/>
      <protection locked="0"/>
    </xf>
    <xf numFmtId="17" fontId="34" fillId="26" borderId="11" xfId="0" applyNumberFormat="1" applyFont="1" applyFill="1" applyBorder="1" applyAlignment="1">
      <alignment horizontal="center"/>
    </xf>
    <xf numFmtId="0" fontId="34" fillId="26" borderId="12" xfId="0" applyFont="1" applyFill="1" applyBorder="1" applyAlignment="1">
      <alignment horizontal="center" wrapText="1"/>
    </xf>
    <xf numFmtId="0" fontId="20" fillId="26" borderId="10" xfId="0" applyFont="1" applyFill="1" applyBorder="1" applyAlignment="1">
      <alignment horizontal="center"/>
    </xf>
    <xf numFmtId="0" fontId="36" fillId="26" borderId="11" xfId="1" applyNumberFormat="1" applyFont="1" applyFill="1" applyBorder="1" applyAlignment="1">
      <alignment horizontal="center" wrapText="1" shrinkToFit="1"/>
    </xf>
    <xf numFmtId="49" fontId="37" fillId="26" borderId="11" xfId="1" applyNumberFormat="1" applyFont="1" applyFill="1" applyBorder="1" applyAlignment="1" applyProtection="1">
      <alignment horizontal="center" vertical="center" wrapText="1"/>
      <protection locked="0"/>
    </xf>
    <xf numFmtId="0" fontId="36" fillId="26" borderId="11" xfId="1" applyNumberFormat="1" applyFont="1" applyFill="1" applyBorder="1" applyAlignment="1" applyProtection="1">
      <alignment vertical="center" wrapText="1"/>
      <protection locked="0"/>
    </xf>
    <xf numFmtId="0" fontId="37" fillId="26" borderId="11" xfId="1" applyNumberFormat="1" applyFont="1" applyFill="1" applyBorder="1" applyAlignment="1" applyProtection="1">
      <alignment horizontal="center" vertical="center" wrapText="1"/>
      <protection locked="0"/>
    </xf>
    <xf numFmtId="164" fontId="37" fillId="26" borderId="11" xfId="84" applyFont="1" applyFill="1" applyBorder="1" applyAlignment="1" applyProtection="1">
      <alignment vertical="center" wrapText="1"/>
      <protection locked="0"/>
    </xf>
    <xf numFmtId="164" fontId="37" fillId="26" borderId="11" xfId="84" applyNumberFormat="1" applyFont="1" applyFill="1" applyBorder="1" applyAlignment="1">
      <alignment vertical="center" shrinkToFit="1"/>
    </xf>
    <xf numFmtId="164" fontId="37" fillId="26" borderId="11" xfId="84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/>
    </xf>
    <xf numFmtId="0" fontId="38" fillId="0" borderId="11" xfId="0" applyFont="1" applyBorder="1" applyAlignment="1">
      <alignment wrapText="1"/>
    </xf>
    <xf numFmtId="4" fontId="20" fillId="28" borderId="19" xfId="0" applyNumberFormat="1" applyFont="1" applyFill="1" applyBorder="1"/>
    <xf numFmtId="0" fontId="34" fillId="0" borderId="0" xfId="0" applyFont="1"/>
    <xf numFmtId="0" fontId="34" fillId="26" borderId="10" xfId="0" applyFont="1" applyFill="1" applyBorder="1" applyAlignment="1">
      <alignment horizontal="center"/>
    </xf>
    <xf numFmtId="0" fontId="36" fillId="0" borderId="11" xfId="1" applyNumberFormat="1" applyFont="1" applyFill="1" applyBorder="1" applyAlignment="1" applyProtection="1">
      <alignment horizontal="center" vertical="center" wrapText="1"/>
    </xf>
    <xf numFmtId="0" fontId="37" fillId="26" borderId="11" xfId="84" applyNumberFormat="1" applyFont="1" applyFill="1" applyBorder="1" applyAlignment="1" applyProtection="1">
      <alignment horizontal="center" vertical="center" shrinkToFit="1"/>
    </xf>
    <xf numFmtId="0" fontId="37" fillId="29" borderId="11" xfId="84" applyNumberFormat="1" applyFont="1" applyFill="1" applyBorder="1" applyAlignment="1" applyProtection="1">
      <alignment horizontal="center" vertical="center" shrinkToFit="1"/>
    </xf>
    <xf numFmtId="0" fontId="37" fillId="0" borderId="11" xfId="1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Font="1" applyBorder="1" applyAlignment="1">
      <alignment horizontal="center"/>
    </xf>
    <xf numFmtId="0" fontId="35" fillId="0" borderId="0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168" fontId="37" fillId="26" borderId="11" xfId="84" applyNumberFormat="1" applyFont="1" applyFill="1" applyBorder="1" applyAlignment="1">
      <alignment horizontal="center" vertical="center" shrinkToFit="1"/>
    </xf>
    <xf numFmtId="168" fontId="37" fillId="26" borderId="11" xfId="84" applyNumberFormat="1" applyFont="1" applyFill="1" applyBorder="1" applyAlignment="1" applyProtection="1">
      <alignment horizontal="center" vertical="center" wrapText="1"/>
      <protection locked="0"/>
    </xf>
    <xf numFmtId="0" fontId="0" fillId="29" borderId="11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0" fillId="26" borderId="11" xfId="0" applyFont="1" applyFill="1" applyBorder="1" applyAlignment="1">
      <alignment horizontal="center" vertical="center" wrapText="1"/>
    </xf>
    <xf numFmtId="10" fontId="40" fillId="26" borderId="11" xfId="0" applyNumberFormat="1" applyFont="1" applyFill="1" applyBorder="1" applyAlignment="1">
      <alignment horizontal="center" vertical="center" wrapText="1"/>
    </xf>
    <xf numFmtId="0" fontId="34" fillId="26" borderId="11" xfId="0" applyFont="1" applyFill="1" applyBorder="1" applyAlignment="1">
      <alignment horizontal="center" vertical="center" wrapText="1"/>
    </xf>
    <xf numFmtId="0" fontId="0" fillId="26" borderId="1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8" fontId="37" fillId="25" borderId="11" xfId="84" applyNumberFormat="1" applyFont="1" applyFill="1" applyBorder="1" applyAlignment="1">
      <alignment horizontal="center" vertical="center" shrinkToFit="1"/>
    </xf>
    <xf numFmtId="0" fontId="0" fillId="25" borderId="11" xfId="0" applyFill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"/>
    </xf>
    <xf numFmtId="2" fontId="37" fillId="0" borderId="11" xfId="1" applyNumberFormat="1" applyFont="1" applyFill="1" applyBorder="1" applyAlignment="1" applyProtection="1">
      <alignment vertical="center" wrapText="1"/>
    </xf>
    <xf numFmtId="0" fontId="37" fillId="0" borderId="11" xfId="1" applyFont="1" applyFill="1" applyBorder="1" applyAlignment="1" applyProtection="1">
      <alignment vertical="center" wrapText="1"/>
    </xf>
    <xf numFmtId="164" fontId="37" fillId="0" borderId="11" xfId="84" applyNumberFormat="1" applyFont="1" applyFill="1" applyBorder="1" applyAlignment="1">
      <alignment vertical="center" shrinkToFit="1"/>
    </xf>
    <xf numFmtId="164" fontId="37" fillId="0" borderId="11" xfId="84" applyNumberFormat="1" applyFont="1" applyFill="1" applyBorder="1" applyAlignment="1" applyProtection="1">
      <alignment vertical="center" shrinkToFit="1"/>
    </xf>
    <xf numFmtId="164" fontId="37" fillId="0" borderId="11" xfId="84" applyFont="1" applyFill="1" applyBorder="1" applyAlignment="1" applyProtection="1">
      <alignment vertical="center" wrapText="1"/>
      <protection locked="0"/>
    </xf>
    <xf numFmtId="0" fontId="35" fillId="0" borderId="11" xfId="1" applyFont="1" applyFill="1" applyBorder="1" applyAlignment="1" applyProtection="1">
      <alignment horizontal="center" vertical="center"/>
    </xf>
    <xf numFmtId="2" fontId="35" fillId="0" borderId="11" xfId="1" applyNumberFormat="1" applyFont="1" applyFill="1" applyBorder="1" applyAlignment="1" applyProtection="1">
      <alignment vertical="center" wrapText="1"/>
    </xf>
    <xf numFmtId="4" fontId="35" fillId="0" borderId="11" xfId="1" applyNumberFormat="1" applyFont="1" applyFill="1" applyBorder="1" applyAlignment="1" applyProtection="1">
      <alignment vertical="center" wrapText="1"/>
    </xf>
    <xf numFmtId="4" fontId="37" fillId="0" borderId="11" xfId="1" applyNumberFormat="1" applyFont="1" applyFill="1" applyBorder="1" applyAlignment="1" applyProtection="1">
      <alignment vertical="center" wrapText="1"/>
    </xf>
    <xf numFmtId="0" fontId="37" fillId="0" borderId="17" xfId="1" applyNumberFormat="1" applyFont="1" applyFill="1" applyBorder="1" applyAlignment="1">
      <alignment horizontal="center" vertical="center" wrapText="1" shrinkToFit="1"/>
    </xf>
    <xf numFmtId="169" fontId="36" fillId="25" borderId="11" xfId="84" applyNumberFormat="1" applyFont="1" applyFill="1" applyBorder="1" applyAlignment="1">
      <alignment horizontal="center" vertical="center" shrinkToFit="1"/>
    </xf>
    <xf numFmtId="0" fontId="41" fillId="0" borderId="0" xfId="0" applyFont="1" applyBorder="1" applyAlignment="1">
      <alignment wrapText="1"/>
    </xf>
    <xf numFmtId="0" fontId="24" fillId="0" borderId="0" xfId="0" applyFont="1" applyBorder="1" applyAlignment="1">
      <alignment horizontal="center" vertical="center"/>
    </xf>
    <xf numFmtId="2" fontId="24" fillId="0" borderId="0" xfId="0" applyNumberFormat="1" applyFont="1" applyBorder="1" applyAlignment="1">
      <alignment horizontal="center" vertical="center"/>
    </xf>
    <xf numFmtId="10" fontId="1" fillId="0" borderId="0" xfId="73" applyNumberFormat="1" applyFont="1" applyFill="1" applyBorder="1" applyAlignment="1" applyProtection="1">
      <alignment horizontal="center" vertical="center" wrapText="1"/>
      <protection locked="0"/>
    </xf>
    <xf numFmtId="164" fontId="1" fillId="0" borderId="0" xfId="84" applyNumberFormat="1" applyFont="1" applyFill="1" applyBorder="1" applyAlignment="1">
      <alignment vertical="center" shrinkToFit="1"/>
    </xf>
    <xf numFmtId="170" fontId="37" fillId="0" borderId="11" xfId="1" applyNumberFormat="1" applyFont="1" applyFill="1" applyBorder="1" applyAlignment="1" applyProtection="1">
      <alignment vertical="center" wrapText="1"/>
    </xf>
    <xf numFmtId="171" fontId="37" fillId="0" borderId="11" xfId="84" applyNumberFormat="1" applyFont="1" applyFill="1" applyBorder="1" applyAlignment="1" applyProtection="1">
      <alignment vertical="center" shrinkToFit="1"/>
    </xf>
    <xf numFmtId="170" fontId="35" fillId="0" borderId="11" xfId="1" applyNumberFormat="1" applyFont="1" applyFill="1" applyBorder="1" applyAlignment="1" applyProtection="1">
      <alignment vertical="center" wrapText="1"/>
    </xf>
    <xf numFmtId="0" fontId="42" fillId="0" borderId="11" xfId="1" applyFont="1" applyFill="1" applyBorder="1" applyAlignment="1" applyProtection="1">
      <alignment horizontal="center" vertical="center" wrapText="1"/>
    </xf>
    <xf numFmtId="17" fontId="34" fillId="0" borderId="11" xfId="0" applyNumberFormat="1" applyFont="1" applyBorder="1" applyAlignment="1">
      <alignment horizontal="center"/>
    </xf>
    <xf numFmtId="0" fontId="1" fillId="0" borderId="11" xfId="1" applyFont="1" applyFill="1" applyBorder="1" applyAlignment="1" applyProtection="1">
      <alignment horizontal="center" vertical="center" wrapText="1"/>
    </xf>
    <xf numFmtId="0" fontId="44" fillId="0" borderId="11" xfId="1" applyFont="1" applyFill="1" applyBorder="1" applyAlignment="1" applyProtection="1">
      <alignment horizontal="left" vertical="center" wrapText="1"/>
    </xf>
    <xf numFmtId="0" fontId="0" fillId="0" borderId="11" xfId="0" applyBorder="1" applyAlignment="1">
      <alignment horizontal="center"/>
    </xf>
    <xf numFmtId="0" fontId="34" fillId="0" borderId="11" xfId="0" applyFont="1" applyBorder="1" applyAlignment="1">
      <alignment horizontal="center"/>
    </xf>
    <xf numFmtId="10" fontId="0" fillId="0" borderId="11" xfId="0" applyNumberFormat="1" applyBorder="1" applyAlignment="1">
      <alignment horizontal="center"/>
    </xf>
    <xf numFmtId="0" fontId="0" fillId="0" borderId="11" xfId="0" applyBorder="1"/>
    <xf numFmtId="169" fontId="0" fillId="0" borderId="11" xfId="0" applyNumberFormat="1" applyBorder="1" applyAlignment="1">
      <alignment horizontal="center"/>
    </xf>
    <xf numFmtId="0" fontId="34" fillId="0" borderId="0" xfId="0" applyFont="1" applyFill="1" applyBorder="1" applyAlignment="1">
      <alignment horizontal="center"/>
    </xf>
    <xf numFmtId="169" fontId="34" fillId="0" borderId="0" xfId="0" applyNumberFormat="1" applyFont="1" applyBorder="1"/>
    <xf numFmtId="0" fontId="0" fillId="0" borderId="0" xfId="0" applyFill="1" applyBorder="1" applyAlignment="1">
      <alignment horizontal="center"/>
    </xf>
    <xf numFmtId="0" fontId="0" fillId="0" borderId="0" xfId="0" applyBorder="1"/>
    <xf numFmtId="164" fontId="1" fillId="0" borderId="0" xfId="84" applyNumberFormat="1" applyFont="1" applyFill="1" applyBorder="1" applyAlignment="1">
      <alignment horizontal="center" vertical="center" shrinkToFit="1"/>
    </xf>
    <xf numFmtId="0" fontId="0" fillId="0" borderId="0" xfId="0" applyFont="1" applyBorder="1" applyAlignment="1"/>
    <xf numFmtId="0" fontId="35" fillId="0" borderId="0" xfId="0" applyFont="1" applyBorder="1" applyAlignment="1">
      <alignment wrapText="1"/>
    </xf>
    <xf numFmtId="0" fontId="0" fillId="0" borderId="0" xfId="0" applyFont="1" applyBorder="1" applyAlignment="1">
      <alignment horizontal="center" wrapText="1"/>
    </xf>
    <xf numFmtId="10" fontId="37" fillId="0" borderId="0" xfId="73" applyNumberFormat="1" applyFont="1" applyFill="1" applyBorder="1" applyAlignment="1" applyProtection="1">
      <alignment horizontal="center" vertical="center" wrapText="1"/>
      <protection locked="0"/>
    </xf>
    <xf numFmtId="164" fontId="37" fillId="0" borderId="0" xfId="84" applyNumberFormat="1" applyFont="1" applyFill="1" applyBorder="1" applyAlignment="1">
      <alignment vertical="center" shrinkToFit="1"/>
    </xf>
    <xf numFmtId="164" fontId="37" fillId="0" borderId="0" xfId="84" applyNumberFormat="1" applyFont="1" applyFill="1" applyBorder="1" applyAlignment="1">
      <alignment horizontal="center" vertical="center" shrinkToFit="1"/>
    </xf>
    <xf numFmtId="0" fontId="35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44" fontId="37" fillId="29" borderId="11" xfId="84" applyNumberFormat="1" applyFont="1" applyFill="1" applyBorder="1" applyAlignment="1" applyProtection="1">
      <alignment horizontal="center" vertical="center" wrapText="1"/>
      <protection locked="0"/>
    </xf>
    <xf numFmtId="44" fontId="37" fillId="29" borderId="11" xfId="84" applyNumberFormat="1" applyFont="1" applyFill="1" applyBorder="1" applyAlignment="1">
      <alignment horizontal="center" vertical="center" shrinkToFit="1"/>
    </xf>
    <xf numFmtId="44" fontId="37" fillId="29" borderId="11" xfId="84" applyNumberFormat="1" applyFont="1" applyFill="1" applyBorder="1" applyAlignment="1">
      <alignment vertical="center" shrinkToFit="1"/>
    </xf>
    <xf numFmtId="44" fontId="37" fillId="0" borderId="11" xfId="1" applyNumberFormat="1" applyFont="1" applyFill="1" applyBorder="1" applyAlignment="1" applyProtection="1">
      <alignment horizontal="center" vertical="center" wrapText="1"/>
    </xf>
    <xf numFmtId="49" fontId="1" fillId="29" borderId="1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>
      <alignment horizontal="left"/>
    </xf>
    <xf numFmtId="0" fontId="35" fillId="0" borderId="0" xfId="0" applyFont="1" applyBorder="1" applyAlignment="1">
      <alignment horizontal="left" wrapText="1"/>
    </xf>
    <xf numFmtId="0" fontId="0" fillId="27" borderId="0" xfId="0" applyFill="1" applyBorder="1" applyAlignment="1">
      <alignment horizontal="center"/>
    </xf>
    <xf numFmtId="0" fontId="34" fillId="27" borderId="11" xfId="0" applyFont="1" applyFill="1" applyBorder="1" applyAlignment="1">
      <alignment horizontal="center"/>
    </xf>
    <xf numFmtId="169" fontId="34" fillId="27" borderId="11" xfId="0" applyNumberFormat="1" applyFont="1" applyFill="1" applyBorder="1"/>
    <xf numFmtId="10" fontId="0" fillId="27" borderId="0" xfId="0" applyNumberFormat="1" applyFill="1" applyBorder="1" applyAlignment="1">
      <alignment horizontal="center"/>
    </xf>
    <xf numFmtId="0" fontId="42" fillId="26" borderId="11" xfId="1" applyFont="1" applyFill="1" applyBorder="1" applyAlignment="1" applyProtection="1">
      <alignment horizontal="center" vertical="center" wrapText="1"/>
    </xf>
    <xf numFmtId="0" fontId="43" fillId="26" borderId="11" xfId="1" applyFont="1" applyFill="1" applyBorder="1" applyAlignment="1" applyProtection="1">
      <alignment horizontal="left" vertical="center" wrapText="1"/>
    </xf>
    <xf numFmtId="168" fontId="43" fillId="26" borderId="11" xfId="1" applyNumberFormat="1" applyFont="1" applyFill="1" applyBorder="1" applyAlignment="1" applyProtection="1">
      <alignment horizontal="center" vertical="center" wrapText="1"/>
    </xf>
    <xf numFmtId="0" fontId="0" fillId="26" borderId="11" xfId="0" applyFill="1" applyBorder="1" applyAlignment="1">
      <alignment horizontal="center"/>
    </xf>
    <xf numFmtId="10" fontId="0" fillId="26" borderId="11" xfId="0" applyNumberFormat="1" applyFont="1" applyFill="1" applyBorder="1" applyAlignment="1">
      <alignment horizontal="center"/>
    </xf>
    <xf numFmtId="10" fontId="0" fillId="26" borderId="11" xfId="0" applyNumberFormat="1" applyFill="1" applyBorder="1" applyAlignment="1">
      <alignment horizontal="center"/>
    </xf>
    <xf numFmtId="0" fontId="34" fillId="26" borderId="11" xfId="0" applyFont="1" applyFill="1" applyBorder="1" applyAlignment="1">
      <alignment horizontal="center"/>
    </xf>
    <xf numFmtId="0" fontId="34" fillId="26" borderId="11" xfId="0" applyFont="1" applyFill="1" applyBorder="1"/>
    <xf numFmtId="169" fontId="34" fillId="26" borderId="11" xfId="0" applyNumberFormat="1" applyFont="1" applyFill="1" applyBorder="1" applyAlignment="1">
      <alignment horizontal="center"/>
    </xf>
    <xf numFmtId="169" fontId="0" fillId="26" borderId="11" xfId="0" applyNumberFormat="1" applyFill="1" applyBorder="1" applyAlignment="1">
      <alignment horizontal="center"/>
    </xf>
    <xf numFmtId="9" fontId="0" fillId="26" borderId="11" xfId="0" applyNumberFormat="1" applyFont="1" applyFill="1" applyBorder="1" applyAlignment="1">
      <alignment horizontal="center"/>
    </xf>
    <xf numFmtId="10" fontId="0" fillId="29" borderId="11" xfId="0" applyNumberFormat="1" applyFill="1" applyBorder="1" applyAlignment="1">
      <alignment horizontal="center"/>
    </xf>
    <xf numFmtId="0" fontId="36" fillId="25" borderId="18" xfId="1" applyNumberFormat="1" applyFont="1" applyFill="1" applyBorder="1" applyAlignment="1">
      <alignment horizontal="right" wrapText="1" shrinkToFit="1"/>
    </xf>
    <xf numFmtId="0" fontId="36" fillId="25" borderId="10" xfId="1" applyNumberFormat="1" applyFont="1" applyFill="1" applyBorder="1" applyAlignment="1">
      <alignment horizontal="right" wrapText="1" shrinkToFit="1"/>
    </xf>
    <xf numFmtId="0" fontId="36" fillId="25" borderId="12" xfId="1" applyNumberFormat="1" applyFont="1" applyFill="1" applyBorder="1" applyAlignment="1">
      <alignment horizontal="right" wrapText="1" shrinkToFit="1"/>
    </xf>
    <xf numFmtId="0" fontId="35" fillId="0" borderId="0" xfId="0" applyFont="1" applyBorder="1" applyAlignment="1">
      <alignment horizontal="center" wrapText="1"/>
    </xf>
    <xf numFmtId="0" fontId="21" fillId="0" borderId="11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38" fillId="26" borderId="1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4" fillId="0" borderId="0" xfId="0" applyFont="1" applyBorder="1" applyAlignment="1">
      <alignment horizontal="center" wrapText="1"/>
    </xf>
    <xf numFmtId="0" fontId="27" fillId="0" borderId="13" xfId="87" applyFont="1" applyBorder="1" applyAlignment="1">
      <alignment horizontal="left" vertical="center"/>
    </xf>
    <xf numFmtId="0" fontId="27" fillId="0" borderId="13" xfId="87" applyFont="1" applyBorder="1" applyAlignment="1">
      <alignment horizontal="center" vertical="center"/>
    </xf>
    <xf numFmtId="167" fontId="28" fillId="24" borderId="13" xfId="88" applyFont="1" applyFill="1" applyBorder="1" applyAlignment="1" applyProtection="1">
      <alignment horizontal="left" vertical="center"/>
      <protection locked="0"/>
    </xf>
    <xf numFmtId="0" fontId="28" fillId="0" borderId="13" xfId="89" applyFont="1" applyBorder="1" applyAlignment="1">
      <alignment horizontal="center" vertical="center" wrapText="1"/>
    </xf>
    <xf numFmtId="0" fontId="28" fillId="0" borderId="14" xfId="89" applyFont="1" applyBorder="1" applyAlignment="1">
      <alignment horizontal="left" vertical="center" wrapText="1"/>
    </xf>
    <xf numFmtId="0" fontId="28" fillId="0" borderId="15" xfId="89" applyFont="1" applyBorder="1" applyAlignment="1">
      <alignment horizontal="left" vertical="center" wrapText="1"/>
    </xf>
    <xf numFmtId="0" fontId="28" fillId="0" borderId="16" xfId="89" applyFont="1" applyBorder="1" applyAlignment="1">
      <alignment horizontal="left" vertical="center" wrapText="1"/>
    </xf>
    <xf numFmtId="10" fontId="28" fillId="24" borderId="13" xfId="89" applyNumberFormat="1" applyFont="1" applyFill="1" applyBorder="1" applyAlignment="1" applyProtection="1">
      <alignment horizontal="center" vertical="center"/>
      <protection locked="0"/>
    </xf>
    <xf numFmtId="0" fontId="28" fillId="0" borderId="13" xfId="89" applyFont="1" applyBorder="1" applyAlignment="1">
      <alignment horizontal="left" vertical="center"/>
    </xf>
    <xf numFmtId="0" fontId="27" fillId="24" borderId="13" xfId="89" applyFont="1" applyFill="1" applyBorder="1" applyAlignment="1">
      <alignment horizontal="center" vertical="center"/>
    </xf>
    <xf numFmtId="4" fontId="27" fillId="24" borderId="13" xfId="89" applyNumberFormat="1" applyFont="1" applyFill="1" applyBorder="1" applyAlignment="1">
      <alignment horizontal="center" vertical="center" wrapText="1"/>
    </xf>
    <xf numFmtId="0" fontId="28" fillId="0" borderId="13" xfId="89" applyFont="1" applyBorder="1" applyAlignment="1">
      <alignment horizontal="left" vertical="center" wrapText="1"/>
    </xf>
    <xf numFmtId="0" fontId="31" fillId="0" borderId="0" xfId="0" applyFont="1" applyAlignment="1">
      <alignment horizontal="right" vertical="center"/>
    </xf>
    <xf numFmtId="0" fontId="32" fillId="0" borderId="0" xfId="0" applyFont="1" applyAlignment="1">
      <alignment horizontal="center" vertical="center"/>
    </xf>
    <xf numFmtId="0" fontId="31" fillId="0" borderId="0" xfId="0" quotePrefix="1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29" fillId="0" borderId="0" xfId="89" applyFont="1" applyAlignment="1">
      <alignment horizontal="left" vertical="center" wrapText="1"/>
    </xf>
    <xf numFmtId="2" fontId="30" fillId="0" borderId="0" xfId="89" applyNumberFormat="1" applyFont="1" applyAlignment="1">
      <alignment horizontal="center" vertical="center"/>
    </xf>
    <xf numFmtId="0" fontId="28" fillId="0" borderId="0" xfId="89" applyFont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35" fillId="0" borderId="0" xfId="0" applyFont="1" applyBorder="1" applyAlignment="1">
      <alignment horizontal="left" wrapText="1"/>
    </xf>
    <xf numFmtId="0" fontId="36" fillId="25" borderId="18" xfId="1" applyNumberFormat="1" applyFont="1" applyFill="1" applyBorder="1" applyAlignment="1">
      <alignment horizontal="left" vertical="center" wrapText="1" shrinkToFit="1"/>
    </xf>
    <xf numFmtId="0" fontId="36" fillId="25" borderId="10" xfId="1" applyNumberFormat="1" applyFont="1" applyFill="1" applyBorder="1" applyAlignment="1">
      <alignment horizontal="left" vertical="center" wrapText="1" shrinkToFit="1"/>
    </xf>
    <xf numFmtId="0" fontId="34" fillId="30" borderId="17" xfId="0" applyFont="1" applyFill="1" applyBorder="1" applyAlignment="1">
      <alignment horizontal="center" vertical="center"/>
    </xf>
    <xf numFmtId="0" fontId="34" fillId="30" borderId="19" xfId="0" applyFont="1" applyFill="1" applyBorder="1" applyAlignment="1">
      <alignment horizontal="center" vertical="center"/>
    </xf>
    <xf numFmtId="0" fontId="21" fillId="26" borderId="11" xfId="0" applyFont="1" applyFill="1" applyBorder="1" applyAlignment="1">
      <alignment horizontal="center"/>
    </xf>
    <xf numFmtId="0" fontId="22" fillId="26" borderId="11" xfId="0" applyFont="1" applyFill="1" applyBorder="1" applyAlignment="1">
      <alignment horizontal="center"/>
    </xf>
    <xf numFmtId="0" fontId="20" fillId="27" borderId="11" xfId="0" applyFont="1" applyFill="1" applyBorder="1" applyAlignment="1">
      <alignment horizontal="center"/>
    </xf>
  </cellXfs>
  <cellStyles count="9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20% - Ênfase1 2" xfId="8"/>
    <cellStyle name="20% - Ênfase2 2" xfId="9"/>
    <cellStyle name="20% - Ênfase3 2" xfId="10"/>
    <cellStyle name="20% - Ênfase4 2" xfId="11"/>
    <cellStyle name="20% - Ênfase5 2" xfId="12"/>
    <cellStyle name="20% - Ênfase6 2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40% - Ênfase1 2" xfId="20"/>
    <cellStyle name="40% - Ênfase2 2" xfId="21"/>
    <cellStyle name="40% - Ênfase3 2" xfId="22"/>
    <cellStyle name="40% - Ênfase4 2" xfId="23"/>
    <cellStyle name="40% - Ênfase5 2" xfId="24"/>
    <cellStyle name="40% - Ênfase6 2" xfId="25"/>
    <cellStyle name="60% - Accent1" xfId="26"/>
    <cellStyle name="60% - Accent2" xfId="27"/>
    <cellStyle name="60% - Accent3" xfId="28"/>
    <cellStyle name="60% - Accent4" xfId="29"/>
    <cellStyle name="60% - Accent5" xfId="30"/>
    <cellStyle name="60% - Accent6" xfId="31"/>
    <cellStyle name="60% - Ênfase1 2" xfId="32"/>
    <cellStyle name="60% - Ênfase2 2" xfId="33"/>
    <cellStyle name="60% - Ênfase3 2" xfId="34"/>
    <cellStyle name="60% - Ênfase4 2" xfId="35"/>
    <cellStyle name="60% - Ênfase5 2" xfId="36"/>
    <cellStyle name="60% - Ênfase6 2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" xfId="44"/>
    <cellStyle name="Bom 2" xfId="45"/>
    <cellStyle name="Calculation" xfId="46"/>
    <cellStyle name="Cálculo 2" xfId="47"/>
    <cellStyle name="Célula de Verificação 2" xfId="48"/>
    <cellStyle name="Célula Vinculada 2" xfId="49"/>
    <cellStyle name="Check Cell" xfId="50"/>
    <cellStyle name="Ênfase1 2" xfId="51"/>
    <cellStyle name="Ênfase2 2" xfId="52"/>
    <cellStyle name="Ênfase3 2" xfId="53"/>
    <cellStyle name="Ênfase4 2" xfId="54"/>
    <cellStyle name="Ênfase5 2" xfId="55"/>
    <cellStyle name="Ênfase6 2" xfId="56"/>
    <cellStyle name="Entrada 2" xfId="57"/>
    <cellStyle name="Excel Built-in Normal" xfId="58"/>
    <cellStyle name="Explanatory Text" xfId="59"/>
    <cellStyle name="Good" xfId="60"/>
    <cellStyle name="Heading 1" xfId="61"/>
    <cellStyle name="Heading 2" xfId="62"/>
    <cellStyle name="Heading 3" xfId="63"/>
    <cellStyle name="Heading 4" xfId="64"/>
    <cellStyle name="Input" xfId="65"/>
    <cellStyle name="Linked Cell" xfId="66"/>
    <cellStyle name="Moeda 2" xfId="67"/>
    <cellStyle name="Moeda_Composicao BDI v2.1" xfId="88"/>
    <cellStyle name="Neutral" xfId="68"/>
    <cellStyle name="Normal" xfId="0" builtinId="0"/>
    <cellStyle name="Normal 2" xfId="69"/>
    <cellStyle name="Normal 2 2" xfId="89"/>
    <cellStyle name="Normal 2 2 10" xfId="90"/>
    <cellStyle name="Normal 2 2 3" xfId="91"/>
    <cellStyle name="Normal 3" xfId="1"/>
    <cellStyle name="Normal 6" xfId="92"/>
    <cellStyle name="Normal_FICHA DE VERIFICAÇÃO PRELIMINAR - Plano R" xfId="87"/>
    <cellStyle name="Nota 2" xfId="70"/>
    <cellStyle name="Note" xfId="71"/>
    <cellStyle name="Output" xfId="72"/>
    <cellStyle name="Porcentagem 2" xfId="73"/>
    <cellStyle name="Saída 2" xfId="74"/>
    <cellStyle name="TableStyleLight1" xfId="86"/>
    <cellStyle name="Texto de Aviso 2" xfId="75"/>
    <cellStyle name="Texto Explicativo 2" xfId="76"/>
    <cellStyle name="Title" xfId="77"/>
    <cellStyle name="Título 1 2" xfId="79"/>
    <cellStyle name="Título 2 2" xfId="80"/>
    <cellStyle name="Título 3 2" xfId="81"/>
    <cellStyle name="Título 4 2" xfId="82"/>
    <cellStyle name="Título 5" xfId="78"/>
    <cellStyle name="Total 2" xfId="83"/>
    <cellStyle name="Vírgula 2" xfId="84"/>
    <cellStyle name="Warning Text" xfId="85"/>
  </cellStyles>
  <dxfs count="5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theme="1"/>
      </font>
      <fill>
        <patternFill>
          <bgColor theme="0" tint="-0.1499679555650502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 patternType="none">
          <bgColor indexed="65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RQUITETURA/Desktop/REDE/ENGENHARIA/.1.%20UNIDADES%20HABITACIONAIS/UNIDADE%20HABITACIONAL%20-%20CASAS%20GEMINADAS/2024%20-%20CASAS%20GERMINADAS%20VILA%20P%20OSMARI/OR&#199;AMENTO%20com%20varanda%202%20cas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"/>
      <sheetName val="BDI"/>
      <sheetName val="Cronograma físico-financeiro"/>
      <sheetName val="Composição"/>
    </sheetNames>
    <sheetDataSet>
      <sheetData sheetId="0" refreshError="1">
        <row r="17">
          <cell r="J17">
            <v>39900.643100000001</v>
          </cell>
        </row>
        <row r="18">
          <cell r="D18" t="str">
            <v xml:space="preserve">ALVENARIA </v>
          </cell>
        </row>
        <row r="27">
          <cell r="D27" t="str">
            <v>REVESTIMENTOS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7"/>
  <sheetViews>
    <sheetView tabSelected="1" workbookViewId="0">
      <selection activeCell="G85" sqref="G85:J85"/>
    </sheetView>
  </sheetViews>
  <sheetFormatPr defaultRowHeight="15" x14ac:dyDescent="0.25"/>
  <cols>
    <col min="1" max="1" width="5.85546875" style="58" customWidth="1"/>
    <col min="2" max="2" width="11.140625" customWidth="1"/>
    <col min="3" max="3" width="9.7109375" customWidth="1"/>
    <col min="4" max="4" width="95.85546875" customWidth="1"/>
    <col min="6" max="6" width="9.140625" style="64"/>
    <col min="7" max="7" width="15.85546875" customWidth="1"/>
    <col min="8" max="8" width="10.5703125" hidden="1" customWidth="1"/>
    <col min="9" max="9" width="15.7109375" customWidth="1"/>
    <col min="10" max="10" width="20.140625" style="55" customWidth="1"/>
    <col min="11" max="11" width="27.85546875" style="77" customWidth="1"/>
  </cols>
  <sheetData>
    <row r="1" spans="1:11" ht="23.25" x14ac:dyDescent="0.35">
      <c r="A1" s="149" t="s">
        <v>13</v>
      </c>
      <c r="B1" s="149"/>
      <c r="C1" s="149"/>
      <c r="D1" s="149"/>
      <c r="E1" s="149"/>
      <c r="F1" s="149"/>
      <c r="G1" s="149"/>
      <c r="H1" s="149"/>
      <c r="I1" s="149"/>
      <c r="J1" s="149"/>
      <c r="K1" s="72"/>
    </row>
    <row r="2" spans="1:11" ht="15.75" x14ac:dyDescent="0.25">
      <c r="A2" s="150" t="s">
        <v>79</v>
      </c>
      <c r="B2" s="150"/>
      <c r="C2" s="150"/>
      <c r="D2" s="150"/>
      <c r="E2" s="150"/>
      <c r="F2" s="150"/>
      <c r="G2" s="150"/>
      <c r="H2" s="150"/>
      <c r="I2" s="150"/>
      <c r="J2" s="151"/>
      <c r="K2" s="73" t="s">
        <v>42</v>
      </c>
    </row>
    <row r="3" spans="1:11" ht="18" x14ac:dyDescent="0.25">
      <c r="A3" s="152" t="s">
        <v>366</v>
      </c>
      <c r="B3" s="152"/>
      <c r="C3" s="152"/>
      <c r="D3" s="152"/>
      <c r="E3" s="152"/>
      <c r="F3" s="152"/>
      <c r="G3" s="152"/>
      <c r="H3" s="152"/>
      <c r="I3" s="152"/>
      <c r="J3" s="153"/>
      <c r="K3" s="74">
        <v>0.21759999999999999</v>
      </c>
    </row>
    <row r="4" spans="1:11" ht="18" x14ac:dyDescent="0.25">
      <c r="A4" s="47"/>
      <c r="B4" s="47"/>
      <c r="C4" s="47"/>
      <c r="D4" s="47"/>
      <c r="E4" s="155" t="s">
        <v>10</v>
      </c>
      <c r="F4" s="155"/>
      <c r="G4" s="59" t="s">
        <v>56</v>
      </c>
      <c r="H4" s="59"/>
      <c r="I4" s="45">
        <v>45992</v>
      </c>
      <c r="J4" s="46" t="s">
        <v>77</v>
      </c>
      <c r="K4" s="75" t="s">
        <v>117</v>
      </c>
    </row>
    <row r="5" spans="1:11" ht="30" x14ac:dyDescent="0.25">
      <c r="A5" s="12" t="s">
        <v>0</v>
      </c>
      <c r="B5" s="12" t="s">
        <v>1</v>
      </c>
      <c r="C5" s="12" t="s">
        <v>2</v>
      </c>
      <c r="D5" s="12" t="s">
        <v>3</v>
      </c>
      <c r="E5" s="13" t="s">
        <v>4</v>
      </c>
      <c r="F5" s="60" t="s">
        <v>5</v>
      </c>
      <c r="G5" s="12" t="s">
        <v>6</v>
      </c>
      <c r="H5" s="12"/>
      <c r="I5" s="12" t="s">
        <v>245</v>
      </c>
      <c r="J5" s="12" t="s">
        <v>7</v>
      </c>
      <c r="K5" s="72"/>
    </row>
    <row r="6" spans="1:11" ht="20.25" customHeight="1" x14ac:dyDescent="0.25">
      <c r="A6" s="48" t="s">
        <v>9</v>
      </c>
      <c r="B6" s="49"/>
      <c r="C6" s="49"/>
      <c r="D6" s="50" t="s">
        <v>87</v>
      </c>
      <c r="E6" s="51" t="s">
        <v>8</v>
      </c>
      <c r="F6" s="61"/>
      <c r="G6" s="52"/>
      <c r="H6" s="52"/>
      <c r="I6" s="53"/>
      <c r="J6" s="54"/>
      <c r="K6" s="76"/>
    </row>
    <row r="7" spans="1:11" s="43" customFormat="1" ht="42.75" customHeight="1" x14ac:dyDescent="0.25">
      <c r="A7" s="39" t="s">
        <v>11</v>
      </c>
      <c r="B7" s="40" t="s">
        <v>85</v>
      </c>
      <c r="C7" s="40" t="s">
        <v>62</v>
      </c>
      <c r="D7" s="44" t="s">
        <v>61</v>
      </c>
      <c r="E7" s="42" t="s">
        <v>82</v>
      </c>
      <c r="F7" s="62">
        <v>32.28</v>
      </c>
      <c r="G7" s="122">
        <v>64.8</v>
      </c>
      <c r="H7" s="122">
        <f>G7*21.76%</f>
        <v>14.100480000000001</v>
      </c>
      <c r="I7" s="123">
        <f>G7+H7</f>
        <v>78.900480000000002</v>
      </c>
      <c r="J7" s="123">
        <f>I7*F7</f>
        <v>2546.9074944000004</v>
      </c>
      <c r="K7" s="71" t="s">
        <v>246</v>
      </c>
    </row>
    <row r="8" spans="1:11" s="43" customFormat="1" ht="36" customHeight="1" x14ac:dyDescent="0.25">
      <c r="A8" s="39" t="s">
        <v>50</v>
      </c>
      <c r="B8" s="40" t="s">
        <v>85</v>
      </c>
      <c r="C8" s="40" t="s">
        <v>64</v>
      </c>
      <c r="D8" s="41" t="s">
        <v>63</v>
      </c>
      <c r="E8" s="42" t="s">
        <v>80</v>
      </c>
      <c r="F8" s="62">
        <v>1.29</v>
      </c>
      <c r="G8" s="122">
        <v>224.68</v>
      </c>
      <c r="H8" s="122">
        <f t="shared" ref="H8:H14" si="0">G8*21.76%</f>
        <v>48.890368000000002</v>
      </c>
      <c r="I8" s="123">
        <f t="shared" ref="I8:I13" si="1">G8+H8</f>
        <v>273.57036800000003</v>
      </c>
      <c r="J8" s="123">
        <f t="shared" ref="J8:J14" si="2">I8*F8</f>
        <v>352.90577472000007</v>
      </c>
      <c r="K8" s="71" t="s">
        <v>272</v>
      </c>
    </row>
    <row r="9" spans="1:11" s="43" customFormat="1" ht="37.5" customHeight="1" x14ac:dyDescent="0.25">
      <c r="A9" s="39" t="s">
        <v>51</v>
      </c>
      <c r="B9" s="40" t="s">
        <v>85</v>
      </c>
      <c r="C9" s="40" t="s">
        <v>66</v>
      </c>
      <c r="D9" s="41" t="s">
        <v>65</v>
      </c>
      <c r="E9" s="42" t="s">
        <v>80</v>
      </c>
      <c r="F9" s="62">
        <v>0.19</v>
      </c>
      <c r="G9" s="122">
        <v>775.93</v>
      </c>
      <c r="H9" s="122">
        <f t="shared" si="0"/>
        <v>168.84236799999999</v>
      </c>
      <c r="I9" s="123">
        <f t="shared" si="1"/>
        <v>944.77236799999991</v>
      </c>
      <c r="J9" s="123">
        <f t="shared" si="2"/>
        <v>179.50674991999998</v>
      </c>
      <c r="K9" s="71" t="s">
        <v>273</v>
      </c>
    </row>
    <row r="10" spans="1:11" s="43" customFormat="1" ht="48.75" customHeight="1" x14ac:dyDescent="0.25">
      <c r="A10" s="39" t="s">
        <v>55</v>
      </c>
      <c r="B10" s="40" t="s">
        <v>85</v>
      </c>
      <c r="C10" s="40" t="s">
        <v>68</v>
      </c>
      <c r="D10" s="41" t="s">
        <v>67</v>
      </c>
      <c r="E10" s="42" t="s">
        <v>78</v>
      </c>
      <c r="F10" s="62">
        <v>9.68</v>
      </c>
      <c r="G10" s="122">
        <v>142.12</v>
      </c>
      <c r="H10" s="122">
        <f t="shared" si="0"/>
        <v>30.925312000000002</v>
      </c>
      <c r="I10" s="123">
        <f t="shared" si="1"/>
        <v>173.045312</v>
      </c>
      <c r="J10" s="123">
        <f t="shared" si="2"/>
        <v>1675.0786201599999</v>
      </c>
      <c r="K10" s="71" t="s">
        <v>276</v>
      </c>
    </row>
    <row r="11" spans="1:11" s="43" customFormat="1" ht="36.75" customHeight="1" x14ac:dyDescent="0.25">
      <c r="A11" s="39" t="s">
        <v>57</v>
      </c>
      <c r="B11" s="40" t="s">
        <v>85</v>
      </c>
      <c r="C11" s="40" t="s">
        <v>70</v>
      </c>
      <c r="D11" s="41" t="s">
        <v>69</v>
      </c>
      <c r="E11" s="42" t="s">
        <v>78</v>
      </c>
      <c r="F11" s="62">
        <v>14.39</v>
      </c>
      <c r="G11" s="122">
        <v>91.04</v>
      </c>
      <c r="H11" s="122">
        <f t="shared" si="0"/>
        <v>19.810304000000002</v>
      </c>
      <c r="I11" s="123">
        <f t="shared" si="1"/>
        <v>110.85030400000001</v>
      </c>
      <c r="J11" s="123">
        <f t="shared" si="2"/>
        <v>1595.1358745600003</v>
      </c>
      <c r="K11" s="71" t="s">
        <v>275</v>
      </c>
    </row>
    <row r="12" spans="1:11" s="43" customFormat="1" ht="36" customHeight="1" x14ac:dyDescent="0.25">
      <c r="A12" s="39" t="s">
        <v>58</v>
      </c>
      <c r="B12" s="40" t="s">
        <v>85</v>
      </c>
      <c r="C12" s="40" t="s">
        <v>72</v>
      </c>
      <c r="D12" s="41" t="s">
        <v>71</v>
      </c>
      <c r="E12" s="42" t="s">
        <v>81</v>
      </c>
      <c r="F12" s="62">
        <v>133.07</v>
      </c>
      <c r="G12" s="122">
        <v>12.79</v>
      </c>
      <c r="H12" s="122">
        <f t="shared" si="0"/>
        <v>2.7831039999999998</v>
      </c>
      <c r="I12" s="123">
        <f t="shared" si="1"/>
        <v>15.573103999999999</v>
      </c>
      <c r="J12" s="123">
        <f t="shared" si="2"/>
        <v>2072.3129492799999</v>
      </c>
      <c r="K12" s="71" t="s">
        <v>275</v>
      </c>
    </row>
    <row r="13" spans="1:11" s="43" customFormat="1" ht="54" customHeight="1" x14ac:dyDescent="0.25">
      <c r="A13" s="39" t="s">
        <v>83</v>
      </c>
      <c r="B13" s="40" t="s">
        <v>85</v>
      </c>
      <c r="C13" s="40" t="s">
        <v>74</v>
      </c>
      <c r="D13" s="41" t="s">
        <v>73</v>
      </c>
      <c r="E13" s="42" t="s">
        <v>80</v>
      </c>
      <c r="F13" s="62">
        <v>9.68</v>
      </c>
      <c r="G13" s="122">
        <v>793.02</v>
      </c>
      <c r="H13" s="122">
        <f t="shared" si="0"/>
        <v>172.56115200000002</v>
      </c>
      <c r="I13" s="123">
        <f t="shared" si="1"/>
        <v>965.58115199999997</v>
      </c>
      <c r="J13" s="123">
        <f t="shared" si="2"/>
        <v>9346.8255513599997</v>
      </c>
      <c r="K13" s="71" t="s">
        <v>275</v>
      </c>
    </row>
    <row r="14" spans="1:11" s="43" customFormat="1" ht="33.75" customHeight="1" x14ac:dyDescent="0.25">
      <c r="A14" s="39" t="s">
        <v>84</v>
      </c>
      <c r="B14" s="40" t="s">
        <v>85</v>
      </c>
      <c r="C14" s="40" t="s">
        <v>76</v>
      </c>
      <c r="D14" s="41" t="s">
        <v>75</v>
      </c>
      <c r="E14" s="42" t="s">
        <v>78</v>
      </c>
      <c r="F14" s="62">
        <v>25.81</v>
      </c>
      <c r="G14" s="122">
        <v>49.1</v>
      </c>
      <c r="H14" s="122">
        <f t="shared" si="0"/>
        <v>10.68416</v>
      </c>
      <c r="I14" s="123">
        <f>G14+H14</f>
        <v>59.78416</v>
      </c>
      <c r="J14" s="123">
        <f t="shared" si="2"/>
        <v>1543.0291695999999</v>
      </c>
      <c r="K14" s="71" t="s">
        <v>274</v>
      </c>
    </row>
    <row r="15" spans="1:11" s="43" customFormat="1" ht="20.25" customHeight="1" x14ac:dyDescent="0.25">
      <c r="A15" s="145" t="s">
        <v>266</v>
      </c>
      <c r="B15" s="146"/>
      <c r="C15" s="146"/>
      <c r="D15" s="146"/>
      <c r="E15" s="146"/>
      <c r="F15" s="146"/>
      <c r="G15" s="146"/>
      <c r="H15" s="146"/>
      <c r="I15" s="147"/>
      <c r="J15" s="78">
        <f>J7+J8+J9+J10+J11+J12+J13+J14</f>
        <v>19311.702184000002</v>
      </c>
      <c r="K15" s="79"/>
    </row>
    <row r="16" spans="1:11" ht="20.25" customHeight="1" x14ac:dyDescent="0.25">
      <c r="A16" s="48" t="s">
        <v>86</v>
      </c>
      <c r="B16" s="49"/>
      <c r="C16" s="49"/>
      <c r="D16" s="50" t="s">
        <v>88</v>
      </c>
      <c r="E16" s="51" t="s">
        <v>8</v>
      </c>
      <c r="F16" s="61"/>
      <c r="G16" s="52"/>
      <c r="H16" s="70"/>
      <c r="I16" s="53"/>
      <c r="J16" s="69"/>
      <c r="K16" s="76"/>
    </row>
    <row r="17" spans="1:11" s="43" customFormat="1" ht="57" customHeight="1" x14ac:dyDescent="0.25">
      <c r="A17" s="39" t="s">
        <v>118</v>
      </c>
      <c r="B17" s="40" t="s">
        <v>85</v>
      </c>
      <c r="C17" s="40" t="s">
        <v>90</v>
      </c>
      <c r="D17" s="41" t="s">
        <v>89</v>
      </c>
      <c r="E17" s="42" t="s">
        <v>78</v>
      </c>
      <c r="F17" s="62">
        <v>90.38</v>
      </c>
      <c r="G17" s="122">
        <v>150.94999999999999</v>
      </c>
      <c r="H17" s="122">
        <f>G17*21.76%</f>
        <v>32.846719999999998</v>
      </c>
      <c r="I17" s="124">
        <f>G17+H17</f>
        <v>183.79671999999999</v>
      </c>
      <c r="J17" s="123">
        <f>I17*F17</f>
        <v>16611.547553599998</v>
      </c>
      <c r="K17" s="71" t="s">
        <v>247</v>
      </c>
    </row>
    <row r="18" spans="1:11" s="43" customFormat="1" ht="36.75" customHeight="1" x14ac:dyDescent="0.25">
      <c r="A18" s="39" t="s">
        <v>120</v>
      </c>
      <c r="B18" s="40" t="s">
        <v>85</v>
      </c>
      <c r="C18" s="40" t="s">
        <v>92</v>
      </c>
      <c r="D18" s="41" t="s">
        <v>91</v>
      </c>
      <c r="E18" s="42" t="s">
        <v>82</v>
      </c>
      <c r="F18" s="62">
        <v>11.1</v>
      </c>
      <c r="G18" s="122">
        <v>65.33</v>
      </c>
      <c r="H18" s="122">
        <f t="shared" ref="H18:H23" si="3">G18*21.76%</f>
        <v>14.215808000000001</v>
      </c>
      <c r="I18" s="124">
        <f t="shared" ref="I18:I77" si="4">G18+H18</f>
        <v>79.545807999999994</v>
      </c>
      <c r="J18" s="123">
        <f t="shared" ref="J18:J23" si="5">I18*F18</f>
        <v>882.95846879999988</v>
      </c>
      <c r="K18" s="71" t="s">
        <v>248</v>
      </c>
    </row>
    <row r="19" spans="1:11" s="43" customFormat="1" ht="42.75" customHeight="1" x14ac:dyDescent="0.25">
      <c r="A19" s="39" t="s">
        <v>121</v>
      </c>
      <c r="B19" s="40" t="s">
        <v>85</v>
      </c>
      <c r="C19" s="40" t="s">
        <v>94</v>
      </c>
      <c r="D19" s="41" t="s">
        <v>93</v>
      </c>
      <c r="E19" s="42" t="s">
        <v>82</v>
      </c>
      <c r="F19" s="62">
        <v>1.8</v>
      </c>
      <c r="G19" s="122">
        <v>49.78</v>
      </c>
      <c r="H19" s="122">
        <f t="shared" si="3"/>
        <v>10.832128000000001</v>
      </c>
      <c r="I19" s="124">
        <f t="shared" si="4"/>
        <v>60.612127999999998</v>
      </c>
      <c r="J19" s="123">
        <f t="shared" si="5"/>
        <v>109.1018304</v>
      </c>
      <c r="K19" s="71" t="s">
        <v>249</v>
      </c>
    </row>
    <row r="20" spans="1:11" s="43" customFormat="1" ht="36" customHeight="1" x14ac:dyDescent="0.25">
      <c r="A20" s="39" t="s">
        <v>122</v>
      </c>
      <c r="B20" s="40" t="s">
        <v>85</v>
      </c>
      <c r="C20" s="40" t="s">
        <v>96</v>
      </c>
      <c r="D20" s="41" t="s">
        <v>95</v>
      </c>
      <c r="E20" s="42" t="s">
        <v>78</v>
      </c>
      <c r="F20" s="62">
        <v>15.71</v>
      </c>
      <c r="G20" s="122">
        <v>165.68</v>
      </c>
      <c r="H20" s="122">
        <f t="shared" si="3"/>
        <v>36.051968000000002</v>
      </c>
      <c r="I20" s="124">
        <f t="shared" si="4"/>
        <v>201.73196799999999</v>
      </c>
      <c r="J20" s="123">
        <f t="shared" si="5"/>
        <v>3169.2092172800003</v>
      </c>
      <c r="K20" s="71" t="s">
        <v>277</v>
      </c>
    </row>
    <row r="21" spans="1:11" s="43" customFormat="1" ht="33.75" customHeight="1" x14ac:dyDescent="0.25">
      <c r="A21" s="39" t="s">
        <v>123</v>
      </c>
      <c r="B21" s="40" t="s">
        <v>85</v>
      </c>
      <c r="C21" s="40" t="s">
        <v>98</v>
      </c>
      <c r="D21" s="41" t="s">
        <v>97</v>
      </c>
      <c r="E21" s="42" t="s">
        <v>81</v>
      </c>
      <c r="F21" s="62">
        <v>162.43</v>
      </c>
      <c r="G21" s="122">
        <v>10.96</v>
      </c>
      <c r="H21" s="122">
        <f t="shared" si="3"/>
        <v>2.3848960000000003</v>
      </c>
      <c r="I21" s="124">
        <f t="shared" si="4"/>
        <v>13.344896000000002</v>
      </c>
      <c r="J21" s="123">
        <f t="shared" si="5"/>
        <v>2167.6114572800006</v>
      </c>
      <c r="K21" s="71" t="s">
        <v>277</v>
      </c>
    </row>
    <row r="22" spans="1:11" s="43" customFormat="1" ht="31.5" customHeight="1" x14ac:dyDescent="0.25">
      <c r="A22" s="39" t="s">
        <v>124</v>
      </c>
      <c r="B22" s="40" t="s">
        <v>85</v>
      </c>
      <c r="C22" s="40" t="s">
        <v>100</v>
      </c>
      <c r="D22" s="41" t="s">
        <v>99</v>
      </c>
      <c r="E22" s="42" t="s">
        <v>81</v>
      </c>
      <c r="F22" s="62">
        <v>59.22</v>
      </c>
      <c r="G22" s="122">
        <v>14.2</v>
      </c>
      <c r="H22" s="122">
        <f t="shared" si="3"/>
        <v>3.0899200000000002</v>
      </c>
      <c r="I22" s="124">
        <f t="shared" si="4"/>
        <v>17.289919999999999</v>
      </c>
      <c r="J22" s="123">
        <f t="shared" si="5"/>
        <v>1023.9090623999999</v>
      </c>
      <c r="K22" s="71" t="s">
        <v>277</v>
      </c>
    </row>
    <row r="23" spans="1:11" s="43" customFormat="1" ht="50.25" customHeight="1" x14ac:dyDescent="0.25">
      <c r="A23" s="39" t="s">
        <v>125</v>
      </c>
      <c r="B23" s="40" t="s">
        <v>85</v>
      </c>
      <c r="C23" s="40" t="s">
        <v>102</v>
      </c>
      <c r="D23" s="41" t="s">
        <v>101</v>
      </c>
      <c r="E23" s="42" t="s">
        <v>80</v>
      </c>
      <c r="F23" s="62">
        <v>2.35</v>
      </c>
      <c r="G23" s="122">
        <v>1049.31</v>
      </c>
      <c r="H23" s="122">
        <f t="shared" si="3"/>
        <v>228.32985600000001</v>
      </c>
      <c r="I23" s="124">
        <f t="shared" si="4"/>
        <v>1277.639856</v>
      </c>
      <c r="J23" s="123">
        <f t="shared" si="5"/>
        <v>3002.4536616</v>
      </c>
      <c r="K23" s="71" t="s">
        <v>277</v>
      </c>
    </row>
    <row r="24" spans="1:11" s="43" customFormat="1" ht="20.25" customHeight="1" x14ac:dyDescent="0.25">
      <c r="A24" s="145" t="s">
        <v>267</v>
      </c>
      <c r="B24" s="146"/>
      <c r="C24" s="146"/>
      <c r="D24" s="146"/>
      <c r="E24" s="146"/>
      <c r="F24" s="146"/>
      <c r="G24" s="146"/>
      <c r="H24" s="146"/>
      <c r="I24" s="147"/>
      <c r="J24" s="78">
        <f>J17+J18+J19+J20+J21+J22+J23</f>
        <v>26966.791251359995</v>
      </c>
      <c r="K24" s="79"/>
    </row>
    <row r="25" spans="1:11" s="43" customFormat="1" ht="20.25" customHeight="1" x14ac:dyDescent="0.25">
      <c r="A25" s="48" t="s">
        <v>103</v>
      </c>
      <c r="B25" s="49"/>
      <c r="C25" s="49"/>
      <c r="D25" s="50" t="s">
        <v>104</v>
      </c>
      <c r="E25" s="51" t="s">
        <v>8</v>
      </c>
      <c r="F25" s="61"/>
      <c r="G25" s="52"/>
      <c r="H25" s="70"/>
      <c r="I25" s="53"/>
      <c r="J25" s="69"/>
      <c r="K25" s="76"/>
    </row>
    <row r="26" spans="1:11" s="43" customFormat="1" ht="52.5" customHeight="1" x14ac:dyDescent="0.25">
      <c r="A26" s="39" t="s">
        <v>119</v>
      </c>
      <c r="B26" s="40" t="s">
        <v>85</v>
      </c>
      <c r="C26" s="40" t="s">
        <v>106</v>
      </c>
      <c r="D26" s="41" t="s">
        <v>105</v>
      </c>
      <c r="E26" s="42" t="s">
        <v>78</v>
      </c>
      <c r="F26" s="62">
        <v>90.38</v>
      </c>
      <c r="G26" s="122">
        <v>4.87</v>
      </c>
      <c r="H26" s="122">
        <f>G26*21.76%</f>
        <v>1.0597120000000002</v>
      </c>
      <c r="I26" s="124">
        <f t="shared" si="4"/>
        <v>5.9297120000000003</v>
      </c>
      <c r="J26" s="123">
        <f>I26*F26</f>
        <v>535.92737055999999</v>
      </c>
      <c r="K26" s="71" t="s">
        <v>250</v>
      </c>
    </row>
    <row r="27" spans="1:11" s="43" customFormat="1" ht="50.25" customHeight="1" x14ac:dyDescent="0.25">
      <c r="A27" s="39" t="s">
        <v>135</v>
      </c>
      <c r="B27" s="40" t="s">
        <v>85</v>
      </c>
      <c r="C27" s="40" t="s">
        <v>108</v>
      </c>
      <c r="D27" s="41" t="s">
        <v>107</v>
      </c>
      <c r="E27" s="42" t="s">
        <v>78</v>
      </c>
      <c r="F27" s="62">
        <v>90.38</v>
      </c>
      <c r="G27" s="122">
        <v>8.7100000000000009</v>
      </c>
      <c r="H27" s="122">
        <f t="shared" ref="H27:H31" si="6">G27*21.76%</f>
        <v>1.8952960000000003</v>
      </c>
      <c r="I27" s="124">
        <f t="shared" si="4"/>
        <v>10.605296000000001</v>
      </c>
      <c r="J27" s="123">
        <f t="shared" ref="J27:J31" si="7">I27*F27</f>
        <v>958.50665248000007</v>
      </c>
      <c r="K27" s="71" t="s">
        <v>251</v>
      </c>
    </row>
    <row r="28" spans="1:11" s="43" customFormat="1" ht="49.5" customHeight="1" x14ac:dyDescent="0.25">
      <c r="A28" s="39" t="s">
        <v>136</v>
      </c>
      <c r="B28" s="40" t="s">
        <v>85</v>
      </c>
      <c r="C28" s="40" t="s">
        <v>110</v>
      </c>
      <c r="D28" s="41" t="s">
        <v>109</v>
      </c>
      <c r="E28" s="42" t="s">
        <v>78</v>
      </c>
      <c r="F28" s="62">
        <v>90.38</v>
      </c>
      <c r="G28" s="122">
        <v>28.64</v>
      </c>
      <c r="H28" s="122">
        <f t="shared" si="6"/>
        <v>6.2320640000000003</v>
      </c>
      <c r="I28" s="124">
        <f t="shared" si="4"/>
        <v>34.872064000000002</v>
      </c>
      <c r="J28" s="123">
        <f t="shared" si="7"/>
        <v>3151.73714432</v>
      </c>
      <c r="K28" s="71" t="s">
        <v>250</v>
      </c>
    </row>
    <row r="29" spans="1:11" s="43" customFormat="1" ht="45.75" customHeight="1" x14ac:dyDescent="0.25">
      <c r="A29" s="39" t="s">
        <v>137</v>
      </c>
      <c r="B29" s="40" t="s">
        <v>85</v>
      </c>
      <c r="C29" s="40" t="s">
        <v>112</v>
      </c>
      <c r="D29" s="41" t="s">
        <v>111</v>
      </c>
      <c r="E29" s="42" t="s">
        <v>78</v>
      </c>
      <c r="F29" s="62">
        <v>90.38</v>
      </c>
      <c r="G29" s="122">
        <v>58.63</v>
      </c>
      <c r="H29" s="122">
        <f t="shared" si="6"/>
        <v>12.757888000000001</v>
      </c>
      <c r="I29" s="124">
        <f t="shared" si="4"/>
        <v>71.387888000000004</v>
      </c>
      <c r="J29" s="123">
        <f t="shared" si="7"/>
        <v>6452.0373174400002</v>
      </c>
      <c r="K29" s="71" t="s">
        <v>251</v>
      </c>
    </row>
    <row r="30" spans="1:11" s="43" customFormat="1" ht="57" customHeight="1" x14ac:dyDescent="0.25">
      <c r="A30" s="39" t="s">
        <v>138</v>
      </c>
      <c r="B30" s="40" t="s">
        <v>85</v>
      </c>
      <c r="C30" s="40" t="s">
        <v>116</v>
      </c>
      <c r="D30" s="41" t="s">
        <v>115</v>
      </c>
      <c r="E30" s="42" t="s">
        <v>78</v>
      </c>
      <c r="F30" s="62">
        <v>4.2300000000000004</v>
      </c>
      <c r="G30" s="122">
        <v>59.44</v>
      </c>
      <c r="H30" s="122">
        <f t="shared" si="6"/>
        <v>12.934144</v>
      </c>
      <c r="I30" s="124">
        <f t="shared" si="4"/>
        <v>72.374144000000001</v>
      </c>
      <c r="J30" s="123">
        <f t="shared" si="7"/>
        <v>306.14262912000004</v>
      </c>
      <c r="K30" s="71" t="s">
        <v>252</v>
      </c>
    </row>
    <row r="31" spans="1:11" s="43" customFormat="1" ht="34.5" customHeight="1" x14ac:dyDescent="0.25">
      <c r="A31" s="39" t="s">
        <v>139</v>
      </c>
      <c r="B31" s="40" t="s">
        <v>85</v>
      </c>
      <c r="C31" s="40" t="s">
        <v>114</v>
      </c>
      <c r="D31" s="41" t="s">
        <v>113</v>
      </c>
      <c r="E31" s="42" t="s">
        <v>80</v>
      </c>
      <c r="F31" s="62">
        <v>2.12</v>
      </c>
      <c r="G31" s="122">
        <v>679.34</v>
      </c>
      <c r="H31" s="122">
        <f t="shared" si="6"/>
        <v>147.82438400000001</v>
      </c>
      <c r="I31" s="124">
        <f t="shared" si="4"/>
        <v>827.16438400000004</v>
      </c>
      <c r="J31" s="123">
        <f t="shared" si="7"/>
        <v>1753.5884940800001</v>
      </c>
      <c r="K31" s="71" t="s">
        <v>253</v>
      </c>
    </row>
    <row r="32" spans="1:11" s="43" customFormat="1" ht="19.5" customHeight="1" x14ac:dyDescent="0.25">
      <c r="A32" s="145" t="s">
        <v>268</v>
      </c>
      <c r="B32" s="146"/>
      <c r="C32" s="146"/>
      <c r="D32" s="146"/>
      <c r="E32" s="146"/>
      <c r="F32" s="146"/>
      <c r="G32" s="146"/>
      <c r="H32" s="146"/>
      <c r="I32" s="147"/>
      <c r="J32" s="78">
        <f>J26+J27+J28+J29+J30+J31</f>
        <v>13157.939608000002</v>
      </c>
      <c r="K32" s="79"/>
    </row>
    <row r="33" spans="1:11" s="43" customFormat="1" ht="20.25" customHeight="1" x14ac:dyDescent="0.25">
      <c r="A33" s="48" t="s">
        <v>126</v>
      </c>
      <c r="B33" s="49"/>
      <c r="C33" s="49"/>
      <c r="D33" s="50" t="s">
        <v>127</v>
      </c>
      <c r="E33" s="51" t="s">
        <v>8</v>
      </c>
      <c r="F33" s="61"/>
      <c r="G33" s="52"/>
      <c r="H33" s="70"/>
      <c r="I33" s="53"/>
      <c r="J33" s="69"/>
      <c r="K33" s="76"/>
    </row>
    <row r="34" spans="1:11" s="43" customFormat="1" ht="49.5" customHeight="1" x14ac:dyDescent="0.25">
      <c r="A34" s="39" t="s">
        <v>140</v>
      </c>
      <c r="B34" s="40" t="s">
        <v>85</v>
      </c>
      <c r="C34" s="40" t="s">
        <v>129</v>
      </c>
      <c r="D34" s="41" t="s">
        <v>128</v>
      </c>
      <c r="E34" s="42" t="s">
        <v>130</v>
      </c>
      <c r="F34" s="62">
        <v>3</v>
      </c>
      <c r="G34" s="122">
        <v>470.48</v>
      </c>
      <c r="H34" s="122">
        <f>G34*21.76%</f>
        <v>102.37644800000001</v>
      </c>
      <c r="I34" s="124">
        <f t="shared" si="4"/>
        <v>572.856448</v>
      </c>
      <c r="J34" s="123">
        <f>I34*F34</f>
        <v>1718.569344</v>
      </c>
      <c r="K34" s="71" t="s">
        <v>254</v>
      </c>
    </row>
    <row r="35" spans="1:11" s="43" customFormat="1" ht="48.75" customHeight="1" x14ac:dyDescent="0.25">
      <c r="A35" s="39" t="s">
        <v>141</v>
      </c>
      <c r="B35" s="40" t="s">
        <v>85</v>
      </c>
      <c r="C35" s="40" t="s">
        <v>244</v>
      </c>
      <c r="D35" s="41" t="s">
        <v>243</v>
      </c>
      <c r="E35" s="42" t="s">
        <v>130</v>
      </c>
      <c r="F35" s="62">
        <v>1</v>
      </c>
      <c r="G35" s="122">
        <v>572.32000000000005</v>
      </c>
      <c r="H35" s="122">
        <f t="shared" ref="H35:H36" si="8">G35*21.76%</f>
        <v>124.53683200000002</v>
      </c>
      <c r="I35" s="124">
        <f t="shared" si="4"/>
        <v>696.85683200000005</v>
      </c>
      <c r="J35" s="123">
        <f t="shared" ref="J35:J36" si="9">I35*F35</f>
        <v>696.85683200000005</v>
      </c>
      <c r="K35" s="71" t="s">
        <v>255</v>
      </c>
    </row>
    <row r="36" spans="1:11" s="43" customFormat="1" ht="85.5" customHeight="1" x14ac:dyDescent="0.25">
      <c r="A36" s="39" t="s">
        <v>142</v>
      </c>
      <c r="B36" s="40" t="s">
        <v>85</v>
      </c>
      <c r="C36" s="40" t="s">
        <v>132</v>
      </c>
      <c r="D36" s="41" t="s">
        <v>131</v>
      </c>
      <c r="E36" s="42" t="s">
        <v>78</v>
      </c>
      <c r="F36" s="62">
        <v>3.6</v>
      </c>
      <c r="G36" s="122">
        <v>589.98</v>
      </c>
      <c r="H36" s="122">
        <f t="shared" si="8"/>
        <v>128.379648</v>
      </c>
      <c r="I36" s="124">
        <f t="shared" si="4"/>
        <v>718.35964799999999</v>
      </c>
      <c r="J36" s="123">
        <f t="shared" si="9"/>
        <v>2586.0947328000002</v>
      </c>
      <c r="K36" s="71" t="s">
        <v>256</v>
      </c>
    </row>
    <row r="37" spans="1:11" s="43" customFormat="1" ht="21" customHeight="1" x14ac:dyDescent="0.25">
      <c r="A37" s="145" t="s">
        <v>269</v>
      </c>
      <c r="B37" s="146"/>
      <c r="C37" s="146"/>
      <c r="D37" s="146"/>
      <c r="E37" s="146"/>
      <c r="F37" s="146"/>
      <c r="G37" s="146"/>
      <c r="H37" s="146"/>
      <c r="I37" s="147"/>
      <c r="J37" s="78">
        <f>J34+J35+J36</f>
        <v>5001.5209088000001</v>
      </c>
      <c r="K37" s="79"/>
    </row>
    <row r="38" spans="1:11" s="43" customFormat="1" ht="20.25" customHeight="1" x14ac:dyDescent="0.25">
      <c r="A38" s="48" t="s">
        <v>134</v>
      </c>
      <c r="B38" s="49"/>
      <c r="C38" s="49"/>
      <c r="D38" s="50" t="s">
        <v>133</v>
      </c>
      <c r="E38" s="51" t="s">
        <v>8</v>
      </c>
      <c r="F38" s="61"/>
      <c r="G38" s="52"/>
      <c r="H38" s="70"/>
      <c r="I38" s="53"/>
      <c r="J38" s="69"/>
      <c r="K38" s="76"/>
    </row>
    <row r="39" spans="1:11" s="43" customFormat="1" ht="55.5" customHeight="1" x14ac:dyDescent="0.25">
      <c r="A39" s="39" t="s">
        <v>217</v>
      </c>
      <c r="B39" s="40" t="s">
        <v>85</v>
      </c>
      <c r="C39" s="40" t="s">
        <v>144</v>
      </c>
      <c r="D39" s="41" t="s">
        <v>143</v>
      </c>
      <c r="E39" s="42" t="s">
        <v>130</v>
      </c>
      <c r="F39" s="62">
        <v>3</v>
      </c>
      <c r="G39" s="122">
        <v>526.25</v>
      </c>
      <c r="H39" s="122">
        <f>G39*21.76%</f>
        <v>114.51200000000001</v>
      </c>
      <c r="I39" s="124">
        <f t="shared" si="4"/>
        <v>640.76200000000006</v>
      </c>
      <c r="J39" s="123">
        <f>I39*F39</f>
        <v>1922.2860000000001</v>
      </c>
      <c r="K39" s="71" t="s">
        <v>257</v>
      </c>
    </row>
    <row r="40" spans="1:11" s="43" customFormat="1" ht="52.5" customHeight="1" x14ac:dyDescent="0.25">
      <c r="A40" s="39" t="s">
        <v>218</v>
      </c>
      <c r="B40" s="40" t="s">
        <v>85</v>
      </c>
      <c r="C40" s="40" t="s">
        <v>146</v>
      </c>
      <c r="D40" s="41" t="s">
        <v>145</v>
      </c>
      <c r="E40" s="42" t="s">
        <v>78</v>
      </c>
      <c r="F40" s="62">
        <v>50.84</v>
      </c>
      <c r="G40" s="122">
        <v>25.84</v>
      </c>
      <c r="H40" s="122">
        <f t="shared" ref="H40:H45" si="10">G40*21.76%</f>
        <v>5.6227840000000002</v>
      </c>
      <c r="I40" s="124">
        <f t="shared" si="4"/>
        <v>31.462783999999999</v>
      </c>
      <c r="J40" s="123">
        <f t="shared" ref="J40:J45" si="11">I40*F40</f>
        <v>1599.5679385600001</v>
      </c>
      <c r="K40" s="71" t="s">
        <v>257</v>
      </c>
    </row>
    <row r="41" spans="1:11" s="43" customFormat="1" ht="54" customHeight="1" x14ac:dyDescent="0.25">
      <c r="A41" s="39" t="s">
        <v>219</v>
      </c>
      <c r="B41" s="40" t="s">
        <v>85</v>
      </c>
      <c r="C41" s="40" t="s">
        <v>148</v>
      </c>
      <c r="D41" s="41" t="s">
        <v>147</v>
      </c>
      <c r="E41" s="42" t="s">
        <v>78</v>
      </c>
      <c r="F41" s="62">
        <v>50.84</v>
      </c>
      <c r="G41" s="122">
        <v>49.17</v>
      </c>
      <c r="H41" s="122">
        <f t="shared" si="10"/>
        <v>10.699392000000001</v>
      </c>
      <c r="I41" s="124">
        <f t="shared" si="4"/>
        <v>59.869392000000005</v>
      </c>
      <c r="J41" s="123">
        <f t="shared" si="11"/>
        <v>3043.7598892800006</v>
      </c>
      <c r="K41" s="71" t="s">
        <v>257</v>
      </c>
    </row>
    <row r="42" spans="1:11" s="43" customFormat="1" ht="33.75" customHeight="1" x14ac:dyDescent="0.25">
      <c r="A42" s="39" t="s">
        <v>220</v>
      </c>
      <c r="B42" s="40" t="s">
        <v>85</v>
      </c>
      <c r="C42" s="40" t="s">
        <v>150</v>
      </c>
      <c r="D42" s="41" t="s">
        <v>149</v>
      </c>
      <c r="E42" s="42" t="s">
        <v>82</v>
      </c>
      <c r="F42" s="62">
        <v>8.1999999999999993</v>
      </c>
      <c r="G42" s="122">
        <v>81.93</v>
      </c>
      <c r="H42" s="122">
        <f t="shared" si="10"/>
        <v>17.827968000000002</v>
      </c>
      <c r="I42" s="124">
        <f t="shared" si="4"/>
        <v>99.757968000000005</v>
      </c>
      <c r="J42" s="123">
        <f t="shared" si="11"/>
        <v>818.01533759999995</v>
      </c>
      <c r="K42" s="71" t="s">
        <v>257</v>
      </c>
    </row>
    <row r="43" spans="1:11" s="43" customFormat="1" ht="30" customHeight="1" x14ac:dyDescent="0.25">
      <c r="A43" s="39" t="s">
        <v>221</v>
      </c>
      <c r="B43" s="40" t="s">
        <v>85</v>
      </c>
      <c r="C43" s="40" t="s">
        <v>152</v>
      </c>
      <c r="D43" s="41" t="s">
        <v>151</v>
      </c>
      <c r="E43" s="42" t="s">
        <v>82</v>
      </c>
      <c r="F43" s="62">
        <v>28.8</v>
      </c>
      <c r="G43" s="122">
        <v>8.1999999999999993</v>
      </c>
      <c r="H43" s="122">
        <f t="shared" si="10"/>
        <v>1.7843199999999999</v>
      </c>
      <c r="I43" s="124">
        <f t="shared" si="4"/>
        <v>9.9843199999999985</v>
      </c>
      <c r="J43" s="123">
        <f t="shared" si="11"/>
        <v>287.54841599999997</v>
      </c>
      <c r="K43" s="71" t="s">
        <v>258</v>
      </c>
    </row>
    <row r="44" spans="1:11" s="43" customFormat="1" ht="35.25" customHeight="1" x14ac:dyDescent="0.25">
      <c r="A44" s="39" t="s">
        <v>222</v>
      </c>
      <c r="B44" s="40" t="s">
        <v>85</v>
      </c>
      <c r="C44" s="40" t="s">
        <v>154</v>
      </c>
      <c r="D44" s="41" t="s">
        <v>153</v>
      </c>
      <c r="E44" s="42" t="s">
        <v>78</v>
      </c>
      <c r="F44" s="62">
        <v>46.2</v>
      </c>
      <c r="G44" s="122">
        <v>75.89</v>
      </c>
      <c r="H44" s="122">
        <f t="shared" si="10"/>
        <v>16.513664000000002</v>
      </c>
      <c r="I44" s="124">
        <f t="shared" si="4"/>
        <v>92.403664000000006</v>
      </c>
      <c r="J44" s="123">
        <f t="shared" si="11"/>
        <v>4269.0492768000004</v>
      </c>
      <c r="K44" s="71" t="s">
        <v>259</v>
      </c>
    </row>
    <row r="45" spans="1:11" s="43" customFormat="1" ht="34.5" customHeight="1" x14ac:dyDescent="0.25">
      <c r="A45" s="39" t="s">
        <v>223</v>
      </c>
      <c r="B45" s="40" t="s">
        <v>85</v>
      </c>
      <c r="C45" s="40" t="s">
        <v>156</v>
      </c>
      <c r="D45" s="41" t="s">
        <v>155</v>
      </c>
      <c r="E45" s="42" t="s">
        <v>82</v>
      </c>
      <c r="F45" s="62">
        <v>38.159999999999997</v>
      </c>
      <c r="G45" s="122">
        <v>14.58</v>
      </c>
      <c r="H45" s="122">
        <f t="shared" si="10"/>
        <v>3.1726080000000003</v>
      </c>
      <c r="I45" s="124">
        <f t="shared" si="4"/>
        <v>17.752608000000002</v>
      </c>
      <c r="J45" s="123">
        <f t="shared" si="11"/>
        <v>677.43952128000001</v>
      </c>
      <c r="K45" s="71" t="s">
        <v>260</v>
      </c>
    </row>
    <row r="46" spans="1:11" s="43" customFormat="1" ht="19.5" customHeight="1" x14ac:dyDescent="0.25">
      <c r="A46" s="145" t="s">
        <v>270</v>
      </c>
      <c r="B46" s="146"/>
      <c r="C46" s="146"/>
      <c r="D46" s="146"/>
      <c r="E46" s="146"/>
      <c r="F46" s="146"/>
      <c r="G46" s="146"/>
      <c r="H46" s="146"/>
      <c r="I46" s="147"/>
      <c r="J46" s="78">
        <f>J39+J40+J41+J42+J43+J44+J45</f>
        <v>12617.66637952</v>
      </c>
      <c r="K46" s="79"/>
    </row>
    <row r="47" spans="1:11" ht="20.25" customHeight="1" x14ac:dyDescent="0.25">
      <c r="A47" s="48" t="s">
        <v>157</v>
      </c>
      <c r="B47" s="49"/>
      <c r="C47" s="49"/>
      <c r="D47" s="50" t="s">
        <v>158</v>
      </c>
      <c r="E47" s="51" t="s">
        <v>8</v>
      </c>
      <c r="F47" s="61"/>
      <c r="G47" s="52"/>
      <c r="H47" s="70"/>
      <c r="I47" s="53"/>
      <c r="J47" s="69"/>
      <c r="K47" s="76"/>
    </row>
    <row r="48" spans="1:11" ht="35.25" customHeight="1" x14ac:dyDescent="0.25">
      <c r="A48" s="39" t="s">
        <v>224</v>
      </c>
      <c r="B48" s="40" t="s">
        <v>85</v>
      </c>
      <c r="C48" s="40" t="s">
        <v>160</v>
      </c>
      <c r="D48" s="41" t="s">
        <v>159</v>
      </c>
      <c r="E48" s="42" t="s">
        <v>78</v>
      </c>
      <c r="F48" s="62">
        <v>180.76</v>
      </c>
      <c r="G48" s="122">
        <v>3.97</v>
      </c>
      <c r="H48" s="122">
        <f>G48*21.76%</f>
        <v>0.86387200000000008</v>
      </c>
      <c r="I48" s="124">
        <f t="shared" si="4"/>
        <v>4.8338720000000004</v>
      </c>
      <c r="J48" s="123">
        <f>I48*F48</f>
        <v>873.77070272000003</v>
      </c>
      <c r="K48" s="72" t="s">
        <v>262</v>
      </c>
    </row>
    <row r="49" spans="1:11" ht="33.75" customHeight="1" x14ac:dyDescent="0.25">
      <c r="A49" s="39" t="s">
        <v>225</v>
      </c>
      <c r="B49" s="40" t="s">
        <v>85</v>
      </c>
      <c r="C49" s="40" t="s">
        <v>162</v>
      </c>
      <c r="D49" s="41" t="s">
        <v>161</v>
      </c>
      <c r="E49" s="42" t="s">
        <v>78</v>
      </c>
      <c r="F49" s="62">
        <v>180.76</v>
      </c>
      <c r="G49" s="122">
        <v>10.25</v>
      </c>
      <c r="H49" s="122">
        <f t="shared" ref="H49:H52" si="12">G49*21.76%</f>
        <v>2.2304000000000004</v>
      </c>
      <c r="I49" s="124">
        <f t="shared" si="4"/>
        <v>12.480399999999999</v>
      </c>
      <c r="J49" s="123">
        <f t="shared" ref="J49:J52" si="13">I49*F49</f>
        <v>2255.9571039999996</v>
      </c>
      <c r="K49" s="72" t="s">
        <v>262</v>
      </c>
    </row>
    <row r="50" spans="1:11" ht="20.25" customHeight="1" x14ac:dyDescent="0.25">
      <c r="A50" s="39" t="s">
        <v>226</v>
      </c>
      <c r="B50" s="40" t="s">
        <v>85</v>
      </c>
      <c r="C50" s="40" t="s">
        <v>164</v>
      </c>
      <c r="D50" s="41" t="s">
        <v>163</v>
      </c>
      <c r="E50" s="42" t="s">
        <v>78</v>
      </c>
      <c r="F50" s="62">
        <v>13.86</v>
      </c>
      <c r="G50" s="122">
        <v>30.13</v>
      </c>
      <c r="H50" s="122">
        <f t="shared" si="12"/>
        <v>6.5562880000000003</v>
      </c>
      <c r="I50" s="124">
        <f t="shared" si="4"/>
        <v>36.686287999999998</v>
      </c>
      <c r="J50" s="123">
        <f t="shared" si="13"/>
        <v>508.47195167999996</v>
      </c>
      <c r="K50" s="72" t="s">
        <v>261</v>
      </c>
    </row>
    <row r="51" spans="1:11" ht="33" customHeight="1" x14ac:dyDescent="0.25">
      <c r="A51" s="39" t="s">
        <v>227</v>
      </c>
      <c r="B51" s="40" t="s">
        <v>85</v>
      </c>
      <c r="C51" s="40" t="s">
        <v>166</v>
      </c>
      <c r="D51" s="41" t="s">
        <v>165</v>
      </c>
      <c r="E51" s="42" t="s">
        <v>78</v>
      </c>
      <c r="F51" s="62">
        <v>13.86</v>
      </c>
      <c r="G51" s="122">
        <v>17.829999999999998</v>
      </c>
      <c r="H51" s="122">
        <f t="shared" si="12"/>
        <v>3.8798079999999997</v>
      </c>
      <c r="I51" s="124">
        <f t="shared" si="4"/>
        <v>21.709807999999999</v>
      </c>
      <c r="J51" s="123">
        <f t="shared" si="13"/>
        <v>300.89793887999997</v>
      </c>
      <c r="K51" s="72" t="s">
        <v>261</v>
      </c>
    </row>
    <row r="52" spans="1:11" ht="49.5" customHeight="1" x14ac:dyDescent="0.25">
      <c r="A52" s="39" t="s">
        <v>228</v>
      </c>
      <c r="B52" s="40" t="s">
        <v>85</v>
      </c>
      <c r="C52" s="40" t="s">
        <v>168</v>
      </c>
      <c r="D52" s="41" t="s">
        <v>167</v>
      </c>
      <c r="E52" s="42" t="s">
        <v>78</v>
      </c>
      <c r="F52" s="62">
        <v>3.6</v>
      </c>
      <c r="G52" s="122">
        <v>11.83</v>
      </c>
      <c r="H52" s="122">
        <f t="shared" si="12"/>
        <v>2.5742080000000001</v>
      </c>
      <c r="I52" s="124">
        <f t="shared" si="4"/>
        <v>14.404208000000001</v>
      </c>
      <c r="J52" s="123">
        <f t="shared" si="13"/>
        <v>51.855148800000002</v>
      </c>
      <c r="K52" s="72" t="s">
        <v>263</v>
      </c>
    </row>
    <row r="53" spans="1:11" ht="20.25" customHeight="1" x14ac:dyDescent="0.25">
      <c r="A53" s="145" t="s">
        <v>271</v>
      </c>
      <c r="B53" s="146"/>
      <c r="C53" s="146"/>
      <c r="D53" s="146"/>
      <c r="E53" s="146"/>
      <c r="F53" s="146"/>
      <c r="G53" s="146"/>
      <c r="H53" s="146"/>
      <c r="I53" s="147"/>
      <c r="J53" s="78">
        <f>J48+J49+J50+J51+J52</f>
        <v>3990.9528460799993</v>
      </c>
      <c r="K53" s="79"/>
    </row>
    <row r="54" spans="1:11" ht="20.25" customHeight="1" x14ac:dyDescent="0.25">
      <c r="A54" s="48" t="s">
        <v>169</v>
      </c>
      <c r="B54" s="49"/>
      <c r="C54" s="49"/>
      <c r="D54" s="50" t="s">
        <v>170</v>
      </c>
      <c r="E54" s="51" t="s">
        <v>8</v>
      </c>
      <c r="F54" s="61"/>
      <c r="G54" s="52"/>
      <c r="H54" s="70"/>
      <c r="I54" s="53"/>
      <c r="J54" s="69"/>
      <c r="K54" s="76"/>
    </row>
    <row r="55" spans="1:11" ht="54" customHeight="1" x14ac:dyDescent="0.25">
      <c r="A55" s="39" t="s">
        <v>229</v>
      </c>
      <c r="B55" s="40" t="s">
        <v>85</v>
      </c>
      <c r="C55" s="40" t="s">
        <v>172</v>
      </c>
      <c r="D55" s="41" t="s">
        <v>171</v>
      </c>
      <c r="E55" s="42" t="s">
        <v>130</v>
      </c>
      <c r="F55" s="62">
        <v>1</v>
      </c>
      <c r="G55" s="122">
        <v>24.03</v>
      </c>
      <c r="H55" s="122">
        <f>G55*21.76%</f>
        <v>5.2289280000000007</v>
      </c>
      <c r="I55" s="124">
        <f t="shared" si="4"/>
        <v>29.258928000000001</v>
      </c>
      <c r="J55" s="123">
        <f>I55*F55</f>
        <v>29.258928000000001</v>
      </c>
      <c r="K55" s="72" t="s">
        <v>283</v>
      </c>
    </row>
    <row r="56" spans="1:11" ht="38.25" customHeight="1" x14ac:dyDescent="0.25">
      <c r="A56" s="39" t="s">
        <v>354</v>
      </c>
      <c r="B56" s="40" t="s">
        <v>85</v>
      </c>
      <c r="C56" s="40" t="s">
        <v>173</v>
      </c>
      <c r="D56" s="41" t="s">
        <v>174</v>
      </c>
      <c r="E56" s="42" t="s">
        <v>130</v>
      </c>
      <c r="F56" s="62">
        <v>1</v>
      </c>
      <c r="G56" s="122">
        <v>50.91</v>
      </c>
      <c r="H56" s="122">
        <f t="shared" ref="H56:H66" si="14">G56*21.76%</f>
        <v>11.078016</v>
      </c>
      <c r="I56" s="124">
        <f t="shared" si="4"/>
        <v>61.988015999999995</v>
      </c>
      <c r="J56" s="123">
        <f t="shared" ref="J56:J66" si="15">I56*F56</f>
        <v>61.988015999999995</v>
      </c>
      <c r="K56" s="72"/>
    </row>
    <row r="57" spans="1:11" ht="34.5" customHeight="1" x14ac:dyDescent="0.25">
      <c r="A57" s="39" t="s">
        <v>230</v>
      </c>
      <c r="B57" s="40" t="s">
        <v>85</v>
      </c>
      <c r="C57" s="40" t="s">
        <v>176</v>
      </c>
      <c r="D57" s="41" t="s">
        <v>175</v>
      </c>
      <c r="E57" s="42" t="s">
        <v>130</v>
      </c>
      <c r="F57" s="62">
        <v>1</v>
      </c>
      <c r="G57" s="122">
        <v>42.04</v>
      </c>
      <c r="H57" s="122">
        <f t="shared" si="14"/>
        <v>9.1479040000000005</v>
      </c>
      <c r="I57" s="124">
        <f t="shared" si="4"/>
        <v>51.187904000000003</v>
      </c>
      <c r="J57" s="123">
        <f t="shared" si="15"/>
        <v>51.187904000000003</v>
      </c>
      <c r="K57" s="72"/>
    </row>
    <row r="58" spans="1:11" ht="53.25" customHeight="1" x14ac:dyDescent="0.25">
      <c r="A58" s="39" t="s">
        <v>231</v>
      </c>
      <c r="B58" s="126" t="s">
        <v>278</v>
      </c>
      <c r="C58" s="40" t="s">
        <v>306</v>
      </c>
      <c r="D58" s="41" t="s">
        <v>279</v>
      </c>
      <c r="E58" s="42" t="s">
        <v>82</v>
      </c>
      <c r="F58" s="62">
        <v>10</v>
      </c>
      <c r="G58" s="122">
        <v>49.6</v>
      </c>
      <c r="H58" s="122">
        <f t="shared" si="14"/>
        <v>10.792960000000001</v>
      </c>
      <c r="I58" s="124">
        <f t="shared" si="4"/>
        <v>60.392960000000002</v>
      </c>
      <c r="J58" s="123">
        <f t="shared" si="15"/>
        <v>603.92960000000005</v>
      </c>
      <c r="K58" s="72" t="s">
        <v>282</v>
      </c>
    </row>
    <row r="59" spans="1:11" ht="61.5" customHeight="1" x14ac:dyDescent="0.25">
      <c r="A59" s="39" t="s">
        <v>232</v>
      </c>
      <c r="B59" s="126" t="s">
        <v>278</v>
      </c>
      <c r="C59" s="40" t="s">
        <v>336</v>
      </c>
      <c r="D59" s="41" t="s">
        <v>280</v>
      </c>
      <c r="E59" s="42" t="s">
        <v>82</v>
      </c>
      <c r="F59" s="62">
        <v>8.5</v>
      </c>
      <c r="G59" s="122">
        <v>108.6</v>
      </c>
      <c r="H59" s="122">
        <f t="shared" si="14"/>
        <v>23.631360000000001</v>
      </c>
      <c r="I59" s="124">
        <f t="shared" si="4"/>
        <v>132.23136</v>
      </c>
      <c r="J59" s="123">
        <f t="shared" si="15"/>
        <v>1123.9665599999998</v>
      </c>
      <c r="K59" s="72" t="s">
        <v>281</v>
      </c>
    </row>
    <row r="60" spans="1:11" ht="51.75" customHeight="1" x14ac:dyDescent="0.25">
      <c r="A60" s="39" t="s">
        <v>233</v>
      </c>
      <c r="B60" s="40" t="s">
        <v>85</v>
      </c>
      <c r="C60" s="40" t="s">
        <v>182</v>
      </c>
      <c r="D60" s="41" t="s">
        <v>181</v>
      </c>
      <c r="E60" s="42" t="s">
        <v>130</v>
      </c>
      <c r="F60" s="62">
        <v>1</v>
      </c>
      <c r="G60" s="122">
        <v>2202.0300000000002</v>
      </c>
      <c r="H60" s="122">
        <f t="shared" si="14"/>
        <v>479.1617280000001</v>
      </c>
      <c r="I60" s="124">
        <f t="shared" si="4"/>
        <v>2681.1917280000002</v>
      </c>
      <c r="J60" s="123">
        <f t="shared" si="15"/>
        <v>2681.1917280000002</v>
      </c>
      <c r="K60" s="72"/>
    </row>
    <row r="61" spans="1:11" ht="53.25" customHeight="1" x14ac:dyDescent="0.25">
      <c r="A61" s="39" t="s">
        <v>234</v>
      </c>
      <c r="B61" s="40" t="s">
        <v>85</v>
      </c>
      <c r="C61" s="40" t="s">
        <v>183</v>
      </c>
      <c r="D61" s="41" t="s">
        <v>184</v>
      </c>
      <c r="E61" s="42" t="s">
        <v>130</v>
      </c>
      <c r="F61" s="62">
        <v>1</v>
      </c>
      <c r="G61" s="122">
        <v>1869.26</v>
      </c>
      <c r="H61" s="122">
        <f t="shared" si="14"/>
        <v>406.75097600000004</v>
      </c>
      <c r="I61" s="124">
        <f t="shared" si="4"/>
        <v>2276.010976</v>
      </c>
      <c r="J61" s="123">
        <f t="shared" si="15"/>
        <v>2276.010976</v>
      </c>
      <c r="K61" s="72"/>
    </row>
    <row r="62" spans="1:11" ht="69.75" customHeight="1" x14ac:dyDescent="0.25">
      <c r="A62" s="39" t="s">
        <v>235</v>
      </c>
      <c r="B62" s="40" t="s">
        <v>85</v>
      </c>
      <c r="C62" s="40" t="s">
        <v>185</v>
      </c>
      <c r="D62" s="41" t="s">
        <v>186</v>
      </c>
      <c r="E62" s="42" t="s">
        <v>80</v>
      </c>
      <c r="F62" s="62">
        <v>12</v>
      </c>
      <c r="G62" s="122">
        <v>11.56</v>
      </c>
      <c r="H62" s="122">
        <f t="shared" si="14"/>
        <v>2.5154560000000004</v>
      </c>
      <c r="I62" s="124">
        <f t="shared" si="4"/>
        <v>14.075456000000001</v>
      </c>
      <c r="J62" s="123">
        <f t="shared" si="15"/>
        <v>168.905472</v>
      </c>
      <c r="K62" s="72"/>
    </row>
    <row r="63" spans="1:11" ht="37.5" customHeight="1" x14ac:dyDescent="0.25">
      <c r="A63" s="39" t="s">
        <v>236</v>
      </c>
      <c r="B63" s="40" t="s">
        <v>85</v>
      </c>
      <c r="C63" s="40" t="s">
        <v>188</v>
      </c>
      <c r="D63" s="41" t="s">
        <v>187</v>
      </c>
      <c r="E63" s="42" t="s">
        <v>80</v>
      </c>
      <c r="F63" s="62">
        <v>12</v>
      </c>
      <c r="G63" s="122">
        <v>88.82</v>
      </c>
      <c r="H63" s="122">
        <f t="shared" si="14"/>
        <v>19.327231999999999</v>
      </c>
      <c r="I63" s="124">
        <f t="shared" si="4"/>
        <v>108.14723199999999</v>
      </c>
      <c r="J63" s="123">
        <f t="shared" si="15"/>
        <v>1297.7667839999999</v>
      </c>
      <c r="K63" s="72"/>
    </row>
    <row r="64" spans="1:11" ht="20.25" customHeight="1" x14ac:dyDescent="0.25">
      <c r="A64" s="39" t="s">
        <v>237</v>
      </c>
      <c r="B64" s="40" t="s">
        <v>85</v>
      </c>
      <c r="C64" s="40" t="s">
        <v>190</v>
      </c>
      <c r="D64" s="41" t="s">
        <v>189</v>
      </c>
      <c r="E64" s="42" t="s">
        <v>78</v>
      </c>
      <c r="F64" s="62">
        <v>4</v>
      </c>
      <c r="G64" s="122">
        <v>2.21</v>
      </c>
      <c r="H64" s="122">
        <f t="shared" si="14"/>
        <v>0.48089600000000005</v>
      </c>
      <c r="I64" s="124">
        <f t="shared" si="4"/>
        <v>2.690896</v>
      </c>
      <c r="J64" s="123">
        <f t="shared" si="15"/>
        <v>10.763584</v>
      </c>
      <c r="K64" s="72"/>
    </row>
    <row r="65" spans="1:11" ht="54" customHeight="1" x14ac:dyDescent="0.25">
      <c r="A65" s="39" t="s">
        <v>238</v>
      </c>
      <c r="B65" s="40" t="s">
        <v>85</v>
      </c>
      <c r="C65" s="40" t="s">
        <v>192</v>
      </c>
      <c r="D65" s="41" t="s">
        <v>191</v>
      </c>
      <c r="E65" s="42" t="s">
        <v>130</v>
      </c>
      <c r="F65" s="62">
        <v>1</v>
      </c>
      <c r="G65" s="122">
        <v>308.29000000000002</v>
      </c>
      <c r="H65" s="122">
        <f t="shared" si="14"/>
        <v>67.083904000000004</v>
      </c>
      <c r="I65" s="124">
        <f t="shared" si="4"/>
        <v>375.37390400000004</v>
      </c>
      <c r="J65" s="123">
        <f t="shared" si="15"/>
        <v>375.37390400000004</v>
      </c>
      <c r="K65" s="72"/>
    </row>
    <row r="66" spans="1:11" ht="35.25" customHeight="1" x14ac:dyDescent="0.25">
      <c r="A66" s="39" t="s">
        <v>239</v>
      </c>
      <c r="B66" s="40" t="s">
        <v>85</v>
      </c>
      <c r="C66" s="40" t="s">
        <v>194</v>
      </c>
      <c r="D66" s="41" t="s">
        <v>193</v>
      </c>
      <c r="E66" s="42" t="s">
        <v>130</v>
      </c>
      <c r="F66" s="62">
        <v>1</v>
      </c>
      <c r="G66" s="122">
        <v>143.13999999999999</v>
      </c>
      <c r="H66" s="122">
        <f t="shared" si="14"/>
        <v>31.147264</v>
      </c>
      <c r="I66" s="124">
        <f t="shared" si="4"/>
        <v>174.28726399999999</v>
      </c>
      <c r="J66" s="123">
        <f t="shared" si="15"/>
        <v>174.28726399999999</v>
      </c>
      <c r="K66" s="72"/>
    </row>
    <row r="67" spans="1:11" ht="18.75" customHeight="1" x14ac:dyDescent="0.25">
      <c r="A67" s="145" t="s">
        <v>265</v>
      </c>
      <c r="B67" s="146"/>
      <c r="C67" s="146"/>
      <c r="D67" s="146"/>
      <c r="E67" s="146"/>
      <c r="F67" s="146"/>
      <c r="G67" s="146"/>
      <c r="H67" s="146"/>
      <c r="I67" s="147"/>
      <c r="J67" s="78">
        <f>J66+J65+J64+J63+J62+J61+J60+J59+J58+J57+J56+J55</f>
        <v>8854.6307199999992</v>
      </c>
      <c r="K67" s="79"/>
    </row>
    <row r="68" spans="1:11" ht="20.25" customHeight="1" x14ac:dyDescent="0.25">
      <c r="A68" s="48" t="s">
        <v>195</v>
      </c>
      <c r="B68" s="49"/>
      <c r="C68" s="49"/>
      <c r="D68" s="50" t="s">
        <v>196</v>
      </c>
      <c r="E68" s="51" t="s">
        <v>8</v>
      </c>
      <c r="F68" s="61"/>
      <c r="G68" s="52"/>
      <c r="H68" s="70"/>
      <c r="I68" s="53"/>
      <c r="J68" s="69"/>
      <c r="K68" s="76"/>
    </row>
    <row r="69" spans="1:11" ht="48" customHeight="1" x14ac:dyDescent="0.25">
      <c r="A69" s="39" t="s">
        <v>208</v>
      </c>
      <c r="B69" s="40" t="s">
        <v>85</v>
      </c>
      <c r="C69" s="40" t="s">
        <v>198</v>
      </c>
      <c r="D69" s="41" t="s">
        <v>197</v>
      </c>
      <c r="E69" s="42" t="s">
        <v>130</v>
      </c>
      <c r="F69" s="62">
        <v>1</v>
      </c>
      <c r="G69" s="122">
        <v>112.53</v>
      </c>
      <c r="H69" s="122">
        <f>G69*21.76%</f>
        <v>24.486528000000003</v>
      </c>
      <c r="I69" s="124">
        <f t="shared" si="4"/>
        <v>137.01652799999999</v>
      </c>
      <c r="J69" s="123">
        <f>I69*F69</f>
        <v>137.01652799999999</v>
      </c>
      <c r="K69" s="72"/>
    </row>
    <row r="70" spans="1:11" ht="53.25" customHeight="1" x14ac:dyDescent="0.25">
      <c r="A70" s="39" t="s">
        <v>209</v>
      </c>
      <c r="B70" s="126" t="s">
        <v>278</v>
      </c>
      <c r="C70" s="126" t="s">
        <v>59</v>
      </c>
      <c r="D70" s="41" t="s">
        <v>367</v>
      </c>
      <c r="E70" s="42" t="s">
        <v>130</v>
      </c>
      <c r="F70" s="62">
        <v>5</v>
      </c>
      <c r="G70" s="122">
        <v>238.3</v>
      </c>
      <c r="H70" s="122">
        <f t="shared" ref="H70:H78" si="16">G70*21.76%</f>
        <v>51.854080000000003</v>
      </c>
      <c r="I70" s="124">
        <f t="shared" si="4"/>
        <v>290.15408000000002</v>
      </c>
      <c r="J70" s="123">
        <f t="shared" ref="J70:J78" si="17">I70*F70</f>
        <v>1450.7704000000001</v>
      </c>
      <c r="K70" s="72" t="s">
        <v>350</v>
      </c>
    </row>
    <row r="71" spans="1:11" ht="45.75" customHeight="1" x14ac:dyDescent="0.25">
      <c r="A71" s="39" t="s">
        <v>210</v>
      </c>
      <c r="B71" s="126" t="s">
        <v>278</v>
      </c>
      <c r="C71" s="126" t="s">
        <v>300</v>
      </c>
      <c r="D71" s="41" t="s">
        <v>368</v>
      </c>
      <c r="E71" s="42" t="s">
        <v>130</v>
      </c>
      <c r="F71" s="62">
        <v>17</v>
      </c>
      <c r="G71" s="122">
        <v>271.73</v>
      </c>
      <c r="H71" s="122">
        <f t="shared" si="16"/>
        <v>59.128448000000006</v>
      </c>
      <c r="I71" s="124">
        <f t="shared" si="4"/>
        <v>330.85844800000001</v>
      </c>
      <c r="J71" s="123">
        <f t="shared" si="17"/>
        <v>5624.5936160000001</v>
      </c>
      <c r="K71" s="72"/>
    </row>
    <row r="72" spans="1:11" ht="45" customHeight="1" x14ac:dyDescent="0.25">
      <c r="A72" s="39" t="s">
        <v>211</v>
      </c>
      <c r="B72" s="126" t="s">
        <v>278</v>
      </c>
      <c r="C72" s="126" t="s">
        <v>303</v>
      </c>
      <c r="D72" s="41" t="s">
        <v>369</v>
      </c>
      <c r="E72" s="42" t="s">
        <v>130</v>
      </c>
      <c r="F72" s="62">
        <v>1</v>
      </c>
      <c r="G72" s="122">
        <v>191.66</v>
      </c>
      <c r="H72" s="122">
        <f t="shared" si="16"/>
        <v>41.705216</v>
      </c>
      <c r="I72" s="124">
        <f t="shared" si="4"/>
        <v>233.365216</v>
      </c>
      <c r="J72" s="123">
        <f t="shared" si="17"/>
        <v>233.365216</v>
      </c>
      <c r="K72" s="72" t="s">
        <v>349</v>
      </c>
    </row>
    <row r="73" spans="1:11" ht="36.75" customHeight="1" x14ac:dyDescent="0.25">
      <c r="A73" s="39" t="s">
        <v>212</v>
      </c>
      <c r="B73" s="40" t="s">
        <v>85</v>
      </c>
      <c r="C73" s="40" t="s">
        <v>200</v>
      </c>
      <c r="D73" s="41" t="s">
        <v>199</v>
      </c>
      <c r="E73" s="42" t="s">
        <v>130</v>
      </c>
      <c r="F73" s="62">
        <v>2</v>
      </c>
      <c r="G73" s="122">
        <v>69.760000000000005</v>
      </c>
      <c r="H73" s="122">
        <f t="shared" si="16"/>
        <v>15.179776000000002</v>
      </c>
      <c r="I73" s="124">
        <f t="shared" si="4"/>
        <v>84.939776000000009</v>
      </c>
      <c r="J73" s="123">
        <f t="shared" si="17"/>
        <v>169.87955200000002</v>
      </c>
      <c r="K73" s="72"/>
    </row>
    <row r="74" spans="1:11" ht="35.25" customHeight="1" x14ac:dyDescent="0.25">
      <c r="A74" s="39" t="s">
        <v>213</v>
      </c>
      <c r="B74" s="40" t="s">
        <v>85</v>
      </c>
      <c r="C74" s="40" t="s">
        <v>202</v>
      </c>
      <c r="D74" s="41" t="s">
        <v>201</v>
      </c>
      <c r="E74" s="42" t="s">
        <v>130</v>
      </c>
      <c r="F74" s="62">
        <v>1</v>
      </c>
      <c r="G74" s="122">
        <v>80.61</v>
      </c>
      <c r="H74" s="122">
        <f t="shared" si="16"/>
        <v>17.540736000000003</v>
      </c>
      <c r="I74" s="124">
        <f t="shared" si="4"/>
        <v>98.150735999999995</v>
      </c>
      <c r="J74" s="123">
        <f t="shared" si="17"/>
        <v>98.150735999999995</v>
      </c>
      <c r="K74" s="72"/>
    </row>
    <row r="75" spans="1:11" ht="36.75" customHeight="1" x14ac:dyDescent="0.25">
      <c r="A75" s="39" t="s">
        <v>214</v>
      </c>
      <c r="B75" s="40" t="s">
        <v>85</v>
      </c>
      <c r="C75" s="40" t="s">
        <v>204</v>
      </c>
      <c r="D75" s="41" t="s">
        <v>203</v>
      </c>
      <c r="E75" s="42" t="s">
        <v>130</v>
      </c>
      <c r="F75" s="62">
        <v>5</v>
      </c>
      <c r="G75" s="122">
        <v>5.89</v>
      </c>
      <c r="H75" s="122">
        <f t="shared" si="16"/>
        <v>1.2816639999999999</v>
      </c>
      <c r="I75" s="124">
        <f t="shared" si="4"/>
        <v>7.1716639999999998</v>
      </c>
      <c r="J75" s="123">
        <f t="shared" si="17"/>
        <v>35.858319999999999</v>
      </c>
      <c r="K75" s="72" t="s">
        <v>350</v>
      </c>
    </row>
    <row r="76" spans="1:11" ht="34.5" customHeight="1" x14ac:dyDescent="0.25">
      <c r="A76" s="39" t="s">
        <v>215</v>
      </c>
      <c r="B76" s="40" t="s">
        <v>85</v>
      </c>
      <c r="C76" s="40" t="s">
        <v>206</v>
      </c>
      <c r="D76" s="41" t="s">
        <v>205</v>
      </c>
      <c r="E76" s="42" t="s">
        <v>130</v>
      </c>
      <c r="F76" s="62">
        <v>5</v>
      </c>
      <c r="G76" s="122">
        <v>4.5999999999999996</v>
      </c>
      <c r="H76" s="122">
        <f t="shared" si="16"/>
        <v>1.0009600000000001</v>
      </c>
      <c r="I76" s="124">
        <f t="shared" si="4"/>
        <v>5.6009599999999997</v>
      </c>
      <c r="J76" s="123">
        <f t="shared" si="17"/>
        <v>28.004799999999999</v>
      </c>
      <c r="K76" s="72" t="s">
        <v>350</v>
      </c>
    </row>
    <row r="77" spans="1:11" ht="53.25" customHeight="1" x14ac:dyDescent="0.25">
      <c r="A77" s="39" t="s">
        <v>355</v>
      </c>
      <c r="B77" s="40" t="s">
        <v>85</v>
      </c>
      <c r="C77" s="22">
        <v>101489</v>
      </c>
      <c r="D77" s="56" t="s">
        <v>370</v>
      </c>
      <c r="E77" s="42" t="s">
        <v>130</v>
      </c>
      <c r="F77" s="63">
        <v>1</v>
      </c>
      <c r="G77" s="125">
        <v>1609.85</v>
      </c>
      <c r="H77" s="122">
        <f t="shared" si="16"/>
        <v>350.30336</v>
      </c>
      <c r="I77" s="124">
        <f t="shared" si="4"/>
        <v>1960.1533599999998</v>
      </c>
      <c r="J77" s="123">
        <f t="shared" si="17"/>
        <v>1960.1533599999998</v>
      </c>
      <c r="K77" s="72"/>
    </row>
    <row r="78" spans="1:11" ht="31.5" customHeight="1" x14ac:dyDescent="0.25">
      <c r="A78" s="39" t="s">
        <v>216</v>
      </c>
      <c r="B78" s="40" t="s">
        <v>85</v>
      </c>
      <c r="C78" s="22">
        <v>41195</v>
      </c>
      <c r="D78" s="56" t="s">
        <v>207</v>
      </c>
      <c r="E78" s="42" t="s">
        <v>130</v>
      </c>
      <c r="F78" s="63">
        <v>1</v>
      </c>
      <c r="G78" s="125">
        <v>637.17999999999995</v>
      </c>
      <c r="H78" s="122">
        <f t="shared" si="16"/>
        <v>138.65036799999999</v>
      </c>
      <c r="I78" s="124">
        <f t="shared" ref="I78" si="18">G78+H78</f>
        <v>775.83036799999991</v>
      </c>
      <c r="J78" s="123">
        <f t="shared" si="17"/>
        <v>775.83036799999991</v>
      </c>
      <c r="K78" s="72"/>
    </row>
    <row r="79" spans="1:11" ht="18" customHeight="1" x14ac:dyDescent="0.25">
      <c r="A79" s="145" t="s">
        <v>264</v>
      </c>
      <c r="B79" s="146"/>
      <c r="C79" s="146"/>
      <c r="D79" s="146"/>
      <c r="E79" s="146"/>
      <c r="F79" s="146"/>
      <c r="G79" s="146"/>
      <c r="H79" s="146"/>
      <c r="I79" s="147"/>
      <c r="J79" s="78">
        <f>J69+J70+J71+J72+J73+J74+J75+J76+J77+J78</f>
        <v>10513.622896000001</v>
      </c>
      <c r="K79" s="79"/>
    </row>
    <row r="80" spans="1:11" ht="18" x14ac:dyDescent="0.25">
      <c r="I80" s="57" t="s">
        <v>60</v>
      </c>
      <c r="J80" s="35">
        <f>J79+J67+J53+J46+J37+J32+J24+J15</f>
        <v>100414.82679376</v>
      </c>
    </row>
    <row r="85" spans="4:10" x14ac:dyDescent="0.25">
      <c r="D85" s="37" t="s">
        <v>53</v>
      </c>
      <c r="E85" s="29"/>
      <c r="F85" s="65"/>
      <c r="G85" s="154" t="s">
        <v>54</v>
      </c>
      <c r="H85" s="154"/>
      <c r="I85" s="154"/>
      <c r="J85" s="154"/>
    </row>
    <row r="86" spans="4:10" ht="16.5" customHeight="1" x14ac:dyDescent="0.25">
      <c r="D86" s="38" t="s">
        <v>240</v>
      </c>
      <c r="E86" s="30"/>
      <c r="F86" s="66"/>
      <c r="G86" s="148" t="s">
        <v>242</v>
      </c>
      <c r="H86" s="148"/>
      <c r="I86" s="148"/>
      <c r="J86" s="148"/>
    </row>
    <row r="87" spans="4:10" ht="15.75" customHeight="1" x14ac:dyDescent="0.25">
      <c r="D87" s="38" t="s">
        <v>241</v>
      </c>
      <c r="E87" s="30"/>
      <c r="F87" s="66"/>
      <c r="G87" s="148" t="s">
        <v>52</v>
      </c>
      <c r="H87" s="148"/>
      <c r="I87" s="148"/>
      <c r="J87" s="148"/>
    </row>
  </sheetData>
  <mergeCells count="15">
    <mergeCell ref="A15:I15"/>
    <mergeCell ref="G87:J87"/>
    <mergeCell ref="A1:J1"/>
    <mergeCell ref="A2:J2"/>
    <mergeCell ref="A3:J3"/>
    <mergeCell ref="G85:J85"/>
    <mergeCell ref="G86:J86"/>
    <mergeCell ref="E4:F4"/>
    <mergeCell ref="A79:I79"/>
    <mergeCell ref="A67:I67"/>
    <mergeCell ref="A46:I46"/>
    <mergeCell ref="A37:I37"/>
    <mergeCell ref="A32:I32"/>
    <mergeCell ref="A53:I53"/>
    <mergeCell ref="A24:I24"/>
  </mergeCells>
  <pageMargins left="0.511811024" right="0.511811024" top="0.78740157499999996" bottom="0.78740157499999996" header="0.31496062000000002" footer="0.31496062000000002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workbookViewId="0">
      <selection activeCell="J19" sqref="J19"/>
    </sheetView>
  </sheetViews>
  <sheetFormatPr defaultRowHeight="15" x14ac:dyDescent="0.25"/>
  <sheetData>
    <row r="1" spans="1:9" x14ac:dyDescent="0.25">
      <c r="A1" s="158" t="s">
        <v>14</v>
      </c>
      <c r="B1" s="158"/>
      <c r="C1" s="158"/>
      <c r="D1" s="158"/>
      <c r="E1" s="158"/>
      <c r="F1" s="158"/>
      <c r="G1" s="158"/>
      <c r="H1" s="159" t="s">
        <v>15</v>
      </c>
      <c r="I1" s="159"/>
    </row>
    <row r="2" spans="1:9" x14ac:dyDescent="0.25">
      <c r="A2" s="160" t="s">
        <v>351</v>
      </c>
      <c r="B2" s="160"/>
      <c r="C2" s="160"/>
      <c r="D2" s="160"/>
      <c r="E2" s="160"/>
      <c r="F2" s="160"/>
      <c r="G2" s="160"/>
      <c r="H2" s="161" t="s">
        <v>16</v>
      </c>
      <c r="I2" s="161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ht="24" customHeight="1" x14ac:dyDescent="0.25">
      <c r="A4" s="162" t="s">
        <v>17</v>
      </c>
      <c r="B4" s="163"/>
      <c r="C4" s="163"/>
      <c r="D4" s="163"/>
      <c r="E4" s="163"/>
      <c r="F4" s="163"/>
      <c r="G4" s="164"/>
      <c r="H4" s="165">
        <v>1</v>
      </c>
      <c r="I4" s="165"/>
    </row>
    <row r="5" spans="1:9" x14ac:dyDescent="0.25">
      <c r="A5" s="166" t="s">
        <v>18</v>
      </c>
      <c r="B5" s="166"/>
      <c r="C5" s="166"/>
      <c r="D5" s="166"/>
      <c r="E5" s="166"/>
      <c r="F5" s="166"/>
      <c r="G5" s="166"/>
      <c r="H5" s="165">
        <v>0.03</v>
      </c>
      <c r="I5" s="165"/>
    </row>
    <row r="6" spans="1:9" x14ac:dyDescent="0.25">
      <c r="A6" s="1"/>
      <c r="B6" s="1"/>
      <c r="C6" s="1"/>
      <c r="D6" s="1"/>
      <c r="E6" s="1"/>
      <c r="F6" s="1"/>
      <c r="G6" s="1"/>
      <c r="H6" s="1"/>
      <c r="I6" s="1"/>
    </row>
    <row r="7" spans="1:9" x14ac:dyDescent="0.25">
      <c r="A7" s="167" t="s">
        <v>19</v>
      </c>
      <c r="B7" s="167"/>
      <c r="C7" s="167"/>
      <c r="D7" s="167"/>
      <c r="E7" s="167" t="s">
        <v>20</v>
      </c>
      <c r="F7" s="168" t="s">
        <v>21</v>
      </c>
      <c r="G7" s="167" t="s">
        <v>22</v>
      </c>
      <c r="H7" s="167" t="s">
        <v>23</v>
      </c>
      <c r="I7" s="167" t="s">
        <v>24</v>
      </c>
    </row>
    <row r="8" spans="1:9" x14ac:dyDescent="0.25">
      <c r="A8" s="167"/>
      <c r="B8" s="167"/>
      <c r="C8" s="167"/>
      <c r="D8" s="167"/>
      <c r="E8" s="167"/>
      <c r="F8" s="168"/>
      <c r="G8" s="167"/>
      <c r="H8" s="167"/>
      <c r="I8" s="167"/>
    </row>
    <row r="9" spans="1:9" x14ac:dyDescent="0.25">
      <c r="A9" s="169" t="s">
        <v>25</v>
      </c>
      <c r="B9" s="169"/>
      <c r="C9" s="169"/>
      <c r="D9" s="169"/>
      <c r="E9" s="2" t="s">
        <v>26</v>
      </c>
      <c r="F9" s="3">
        <v>0.04</v>
      </c>
      <c r="G9" s="4">
        <v>0.03</v>
      </c>
      <c r="H9" s="4">
        <v>0.04</v>
      </c>
      <c r="I9" s="4">
        <v>5.5E-2</v>
      </c>
    </row>
    <row r="10" spans="1:9" x14ac:dyDescent="0.25">
      <c r="A10" s="169" t="s">
        <v>27</v>
      </c>
      <c r="B10" s="169"/>
      <c r="C10" s="169"/>
      <c r="D10" s="169"/>
      <c r="E10" s="2" t="s">
        <v>28</v>
      </c>
      <c r="F10" s="3">
        <v>8.0000000000000002E-3</v>
      </c>
      <c r="G10" s="4">
        <v>8.0000000000000002E-3</v>
      </c>
      <c r="H10" s="4">
        <v>8.0000000000000002E-3</v>
      </c>
      <c r="I10" s="4">
        <v>0.01</v>
      </c>
    </row>
    <row r="11" spans="1:9" x14ac:dyDescent="0.25">
      <c r="A11" s="169" t="s">
        <v>29</v>
      </c>
      <c r="B11" s="169"/>
      <c r="C11" s="169"/>
      <c r="D11" s="169"/>
      <c r="E11" s="2" t="s">
        <v>30</v>
      </c>
      <c r="F11" s="3">
        <v>9.7000000000000003E-3</v>
      </c>
      <c r="G11" s="4">
        <v>9.7000000000000003E-3</v>
      </c>
      <c r="H11" s="4">
        <v>1.2699999999999999E-2</v>
      </c>
      <c r="I11" s="4">
        <v>1.2699999999999999E-2</v>
      </c>
    </row>
    <row r="12" spans="1:9" x14ac:dyDescent="0.25">
      <c r="A12" s="169" t="s">
        <v>31</v>
      </c>
      <c r="B12" s="169"/>
      <c r="C12" s="169"/>
      <c r="D12" s="169"/>
      <c r="E12" s="2" t="s">
        <v>32</v>
      </c>
      <c r="F12" s="3">
        <v>1.23E-2</v>
      </c>
      <c r="G12" s="4">
        <v>5.8999999999999999E-3</v>
      </c>
      <c r="H12" s="4">
        <v>1.23E-2</v>
      </c>
      <c r="I12" s="4">
        <v>1.3899999999999999E-2</v>
      </c>
    </row>
    <row r="13" spans="1:9" x14ac:dyDescent="0.25">
      <c r="A13" s="169" t="s">
        <v>33</v>
      </c>
      <c r="B13" s="169"/>
      <c r="C13" s="169"/>
      <c r="D13" s="169"/>
      <c r="E13" s="2" t="s">
        <v>34</v>
      </c>
      <c r="F13" s="3">
        <v>6.1600000000000002E-2</v>
      </c>
      <c r="G13" s="4">
        <v>6.1600000000000002E-2</v>
      </c>
      <c r="H13" s="4">
        <v>7.3999999999999996E-2</v>
      </c>
      <c r="I13" s="4">
        <v>8.9599999999999999E-2</v>
      </c>
    </row>
    <row r="14" spans="1:9" x14ac:dyDescent="0.25">
      <c r="A14" s="166" t="s">
        <v>35</v>
      </c>
      <c r="B14" s="166"/>
      <c r="C14" s="166"/>
      <c r="D14" s="166"/>
      <c r="E14" s="2" t="s">
        <v>36</v>
      </c>
      <c r="F14" s="3">
        <v>3.6499999999999998E-2</v>
      </c>
      <c r="G14" s="4">
        <v>3.6499999999999998E-2</v>
      </c>
      <c r="H14" s="4">
        <v>3.6499999999999998E-2</v>
      </c>
      <c r="I14" s="4">
        <v>3.6499999999999998E-2</v>
      </c>
    </row>
    <row r="15" spans="1:9" ht="23.25" customHeight="1" x14ac:dyDescent="0.25">
      <c r="A15" s="169" t="s">
        <v>37</v>
      </c>
      <c r="B15" s="169"/>
      <c r="C15" s="169"/>
      <c r="D15" s="169"/>
      <c r="E15" s="2" t="s">
        <v>38</v>
      </c>
      <c r="F15" s="4">
        <v>0.03</v>
      </c>
      <c r="G15" s="4">
        <v>0</v>
      </c>
      <c r="H15" s="4">
        <v>2.5000000000000001E-2</v>
      </c>
      <c r="I15" s="4">
        <v>0.05</v>
      </c>
    </row>
    <row r="16" spans="1:9" ht="25.5" customHeight="1" x14ac:dyDescent="0.25">
      <c r="A16" s="169" t="s">
        <v>39</v>
      </c>
      <c r="B16" s="169"/>
      <c r="C16" s="169"/>
      <c r="D16" s="169"/>
      <c r="E16" s="2" t="s">
        <v>40</v>
      </c>
      <c r="F16" s="4">
        <v>0</v>
      </c>
      <c r="G16" s="5">
        <v>0</v>
      </c>
      <c r="H16" s="5">
        <v>4.4999999999999998E-2</v>
      </c>
      <c r="I16" s="5">
        <v>4.4999999999999998E-2</v>
      </c>
    </row>
    <row r="17" spans="1:9" ht="23.25" customHeight="1" x14ac:dyDescent="0.25">
      <c r="A17" s="169" t="s">
        <v>41</v>
      </c>
      <c r="B17" s="169"/>
      <c r="C17" s="169"/>
      <c r="D17" s="169"/>
      <c r="E17" s="6" t="s">
        <v>42</v>
      </c>
      <c r="F17" s="4">
        <v>0.224</v>
      </c>
      <c r="G17" s="4">
        <v>0.2034</v>
      </c>
      <c r="H17" s="4">
        <v>0.22120000000000001</v>
      </c>
      <c r="I17" s="4">
        <v>0.25</v>
      </c>
    </row>
    <row r="18" spans="1:9" x14ac:dyDescent="0.25">
      <c r="A18" s="175" t="s">
        <v>43</v>
      </c>
      <c r="B18" s="175"/>
      <c r="C18" s="175"/>
      <c r="D18" s="175"/>
      <c r="E18" s="7" t="s">
        <v>44</v>
      </c>
      <c r="F18" s="8" t="e">
        <v>#REF!</v>
      </c>
      <c r="G18" s="176"/>
      <c r="H18" s="176"/>
      <c r="I18" s="176"/>
    </row>
    <row r="19" spans="1:9" x14ac:dyDescent="0.25">
      <c r="A19" s="177" t="s">
        <v>45</v>
      </c>
      <c r="B19" s="177"/>
      <c r="C19" s="177"/>
      <c r="D19" s="177"/>
      <c r="E19" s="177"/>
      <c r="F19" s="177"/>
      <c r="G19" s="177"/>
      <c r="H19" s="177"/>
      <c r="I19" s="177"/>
    </row>
    <row r="20" spans="1:9" x14ac:dyDescent="0.25">
      <c r="A20" s="9"/>
      <c r="B20" s="9"/>
      <c r="C20" s="9"/>
      <c r="D20" s="9"/>
      <c r="E20" s="9"/>
      <c r="F20" s="9"/>
      <c r="G20" s="9"/>
      <c r="H20" s="9"/>
      <c r="I20" s="9"/>
    </row>
    <row r="21" spans="1:9" x14ac:dyDescent="0.25">
      <c r="A21" s="10"/>
      <c r="B21" s="10"/>
      <c r="C21" s="170" t="s">
        <v>46</v>
      </c>
      <c r="D21" s="171" t="s">
        <v>47</v>
      </c>
      <c r="E21" s="171"/>
      <c r="F21" s="171"/>
      <c r="G21" s="172" t="s">
        <v>48</v>
      </c>
      <c r="H21" s="34">
        <f>((1+F9+F10+F11)*(1+F12)*(1+F13))/(1-F15-F14)-1</f>
        <v>0.21763838043492267</v>
      </c>
      <c r="I21" s="10"/>
    </row>
    <row r="22" spans="1:9" x14ac:dyDescent="0.25">
      <c r="A22" s="10"/>
      <c r="B22" s="10"/>
      <c r="C22" s="170"/>
      <c r="D22" s="174" t="s">
        <v>49</v>
      </c>
      <c r="E22" s="174"/>
      <c r="F22" s="174"/>
      <c r="G22" s="173"/>
      <c r="I22" s="10"/>
    </row>
    <row r="23" spans="1:9" x14ac:dyDescent="0.25">
      <c r="A23" s="11"/>
      <c r="B23" s="11"/>
      <c r="C23" s="11"/>
      <c r="D23" s="11"/>
      <c r="E23" s="11"/>
      <c r="F23" s="11"/>
      <c r="G23" s="11"/>
      <c r="H23" s="11"/>
      <c r="I23" s="11"/>
    </row>
    <row r="24" spans="1:9" x14ac:dyDescent="0.25">
      <c r="A24" s="156" t="s">
        <v>54</v>
      </c>
      <c r="B24" s="156"/>
      <c r="C24" s="156"/>
      <c r="D24" s="156"/>
      <c r="F24" s="156" t="s">
        <v>54</v>
      </c>
      <c r="G24" s="156"/>
      <c r="H24" s="156"/>
      <c r="I24" s="156"/>
    </row>
    <row r="25" spans="1:9" ht="14.25" customHeight="1" x14ac:dyDescent="0.25">
      <c r="A25" s="157" t="s">
        <v>240</v>
      </c>
      <c r="B25" s="157"/>
      <c r="C25" s="157"/>
      <c r="D25" s="157"/>
      <c r="F25" s="157" t="s">
        <v>242</v>
      </c>
      <c r="G25" s="157"/>
      <c r="H25" s="157"/>
      <c r="I25" s="157"/>
    </row>
    <row r="26" spans="1:9" ht="15.75" customHeight="1" x14ac:dyDescent="0.25">
      <c r="A26" s="157" t="s">
        <v>352</v>
      </c>
      <c r="B26" s="157"/>
      <c r="C26" s="157"/>
      <c r="D26" s="157"/>
      <c r="F26" s="157" t="s">
        <v>52</v>
      </c>
      <c r="G26" s="157"/>
      <c r="H26" s="157"/>
      <c r="I26" s="157"/>
    </row>
    <row r="27" spans="1:9" ht="13.5" customHeight="1" x14ac:dyDescent="0.25">
      <c r="A27" s="157" t="s">
        <v>353</v>
      </c>
      <c r="B27" s="157"/>
      <c r="C27" s="157"/>
      <c r="D27" s="157"/>
      <c r="F27" s="157"/>
      <c r="G27" s="157"/>
      <c r="H27" s="157"/>
      <c r="I27" s="157"/>
    </row>
    <row r="28" spans="1:9" x14ac:dyDescent="0.25">
      <c r="A28" s="33"/>
      <c r="B28" s="33"/>
      <c r="C28" s="33"/>
      <c r="D28" s="33"/>
    </row>
  </sheetData>
  <mergeCells count="38">
    <mergeCell ref="C21:C22"/>
    <mergeCell ref="D21:F21"/>
    <mergeCell ref="G21:G22"/>
    <mergeCell ref="D22:F22"/>
    <mergeCell ref="A15:D15"/>
    <mergeCell ref="A16:D16"/>
    <mergeCell ref="A17:D17"/>
    <mergeCell ref="A18:D18"/>
    <mergeCell ref="G18:I18"/>
    <mergeCell ref="A19:I19"/>
    <mergeCell ref="A14:D14"/>
    <mergeCell ref="A5:G5"/>
    <mergeCell ref="H5:I5"/>
    <mergeCell ref="A7:D8"/>
    <mergeCell ref="E7:E8"/>
    <mergeCell ref="F7:F8"/>
    <mergeCell ref="G7:G8"/>
    <mergeCell ref="H7:H8"/>
    <mergeCell ref="I7:I8"/>
    <mergeCell ref="A9:D9"/>
    <mergeCell ref="A10:D10"/>
    <mergeCell ref="A11:D11"/>
    <mergeCell ref="A12:D12"/>
    <mergeCell ref="A13:D13"/>
    <mergeCell ref="A1:G1"/>
    <mergeCell ref="H1:I1"/>
    <mergeCell ref="A2:G2"/>
    <mergeCell ref="H2:I2"/>
    <mergeCell ref="A4:G4"/>
    <mergeCell ref="H4:I4"/>
    <mergeCell ref="A24:D24"/>
    <mergeCell ref="F24:I24"/>
    <mergeCell ref="F25:I25"/>
    <mergeCell ref="F26:I26"/>
    <mergeCell ref="F27:I27"/>
    <mergeCell ref="A25:D25"/>
    <mergeCell ref="A26:D26"/>
    <mergeCell ref="A27:D27"/>
  </mergeCells>
  <conditionalFormatting sqref="A17:D17">
    <cfRule type="expression" dxfId="4" priority="5" stopIfTrue="1">
      <formula>$H$10="Não"</formula>
    </cfRule>
  </conditionalFormatting>
  <conditionalFormatting sqref="E17:F17">
    <cfRule type="expression" dxfId="3" priority="4" stopIfTrue="1">
      <formula>$H$10="Não"</formula>
    </cfRule>
  </conditionalFormatting>
  <conditionalFormatting sqref="G9:I17">
    <cfRule type="expression" dxfId="2" priority="3" stopIfTrue="1">
      <formula>$A$10=#REF!</formula>
    </cfRule>
  </conditionalFormatting>
  <conditionalFormatting sqref="A18:F18">
    <cfRule type="expression" dxfId="1" priority="2" stopIfTrue="1">
      <formula>$H$10="sim"</formula>
    </cfRule>
  </conditionalFormatting>
  <conditionalFormatting sqref="G18:I18">
    <cfRule type="expression" dxfId="0" priority="1" stopIfTrue="1">
      <formula>$H$10="sim"</formula>
    </cfRule>
  </conditionalFormatting>
  <pageMargins left="0.511811024" right="0.511811024" top="0.78740157499999996" bottom="0.78740157499999996" header="0.31496062000000002" footer="0.31496062000000002"/>
  <pageSetup paperSize="9" fitToHeight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0"/>
  <sheetViews>
    <sheetView topLeftCell="A46" zoomScale="90" zoomScaleNormal="90" workbookViewId="0">
      <selection activeCell="G99" sqref="G99"/>
    </sheetView>
  </sheetViews>
  <sheetFormatPr defaultRowHeight="15" x14ac:dyDescent="0.25"/>
  <cols>
    <col min="1" max="1" width="5.28515625" bestFit="1" customWidth="1"/>
    <col min="4" max="4" width="105" customWidth="1"/>
    <col min="6" max="6" width="14.140625" customWidth="1"/>
    <col min="7" max="7" width="14.28515625" customWidth="1"/>
    <col min="8" max="8" width="18.28515625" customWidth="1"/>
  </cols>
  <sheetData>
    <row r="1" spans="1:8" ht="18" x14ac:dyDescent="0.25">
      <c r="A1" s="152" t="s">
        <v>284</v>
      </c>
      <c r="B1" s="152"/>
      <c r="C1" s="152"/>
      <c r="D1" s="152"/>
      <c r="E1" s="152"/>
      <c r="F1" s="152"/>
      <c r="G1" s="152"/>
      <c r="H1" s="153"/>
    </row>
    <row r="2" spans="1:8" ht="18" x14ac:dyDescent="0.25">
      <c r="A2" s="67"/>
      <c r="B2" s="67"/>
      <c r="C2" s="67"/>
      <c r="D2" s="67"/>
      <c r="E2" s="67"/>
      <c r="F2" s="67"/>
      <c r="G2" s="80"/>
      <c r="H2" s="68"/>
    </row>
    <row r="3" spans="1:8" ht="30" x14ac:dyDescent="0.25">
      <c r="A3" s="12" t="s">
        <v>0</v>
      </c>
      <c r="B3" s="12" t="s">
        <v>1</v>
      </c>
      <c r="C3" s="12" t="s">
        <v>2</v>
      </c>
      <c r="D3" s="12" t="s">
        <v>3</v>
      </c>
      <c r="E3" s="13" t="s">
        <v>4</v>
      </c>
      <c r="F3" s="12" t="s">
        <v>5</v>
      </c>
      <c r="G3" s="12" t="s">
        <v>6</v>
      </c>
      <c r="H3" s="12" t="s">
        <v>285</v>
      </c>
    </row>
    <row r="4" spans="1:8" ht="30" x14ac:dyDescent="0.25">
      <c r="A4" s="14" t="s">
        <v>9</v>
      </c>
      <c r="B4" s="15"/>
      <c r="C4" s="36" t="s">
        <v>59</v>
      </c>
      <c r="D4" s="16" t="s">
        <v>367</v>
      </c>
      <c r="E4" s="17" t="s">
        <v>286</v>
      </c>
      <c r="F4" s="18"/>
      <c r="G4" s="19"/>
      <c r="H4" s="20"/>
    </row>
    <row r="5" spans="1:8" ht="29.25" x14ac:dyDescent="0.25">
      <c r="A5" s="21" t="s">
        <v>11</v>
      </c>
      <c r="B5" s="21" t="s">
        <v>10</v>
      </c>
      <c r="C5" s="22">
        <v>90447</v>
      </c>
      <c r="D5" s="23" t="s">
        <v>287</v>
      </c>
      <c r="E5" s="24" t="s">
        <v>82</v>
      </c>
      <c r="F5" s="81">
        <v>1.5</v>
      </c>
      <c r="G5" s="82">
        <v>9.1</v>
      </c>
      <c r="H5" s="83">
        <f>G5*F5</f>
        <v>13.649999999999999</v>
      </c>
    </row>
    <row r="6" spans="1:8" ht="46.5" customHeight="1" x14ac:dyDescent="0.25">
      <c r="A6" s="21" t="s">
        <v>12</v>
      </c>
      <c r="B6" s="21" t="s">
        <v>10</v>
      </c>
      <c r="C6" s="22">
        <v>90456</v>
      </c>
      <c r="D6" s="32" t="s">
        <v>288</v>
      </c>
      <c r="E6" s="24" t="s">
        <v>286</v>
      </c>
      <c r="F6" s="81">
        <v>1</v>
      </c>
      <c r="G6" s="82">
        <v>6.03</v>
      </c>
      <c r="H6" s="83">
        <f t="shared" ref="H6:H14" si="0">G6*F6</f>
        <v>6.03</v>
      </c>
    </row>
    <row r="7" spans="1:8" ht="61.5" customHeight="1" x14ac:dyDescent="0.25">
      <c r="A7" s="25" t="s">
        <v>50</v>
      </c>
      <c r="B7" s="26" t="s">
        <v>10</v>
      </c>
      <c r="C7" s="26" t="s">
        <v>289</v>
      </c>
      <c r="D7" s="23" t="s">
        <v>290</v>
      </c>
      <c r="E7" s="27" t="s">
        <v>82</v>
      </c>
      <c r="F7" s="84">
        <v>1.5</v>
      </c>
      <c r="G7" s="85">
        <v>16.32</v>
      </c>
      <c r="H7" s="83">
        <f t="shared" si="0"/>
        <v>24.48</v>
      </c>
    </row>
    <row r="8" spans="1:8" ht="62.25" customHeight="1" x14ac:dyDescent="0.25">
      <c r="A8" s="25" t="s">
        <v>51</v>
      </c>
      <c r="B8" s="21" t="s">
        <v>10</v>
      </c>
      <c r="C8" s="22">
        <v>91845</v>
      </c>
      <c r="D8" s="23" t="s">
        <v>291</v>
      </c>
      <c r="E8" s="86" t="s">
        <v>82</v>
      </c>
      <c r="F8" s="87">
        <v>5.44</v>
      </c>
      <c r="G8" s="88">
        <v>9.9600000000000009</v>
      </c>
      <c r="H8" s="83">
        <f t="shared" si="0"/>
        <v>54.182400000000008</v>
      </c>
    </row>
    <row r="9" spans="1:8" ht="47.25" customHeight="1" x14ac:dyDescent="0.25">
      <c r="A9" s="25" t="s">
        <v>55</v>
      </c>
      <c r="B9" s="21" t="s">
        <v>10</v>
      </c>
      <c r="C9" s="22">
        <v>91855</v>
      </c>
      <c r="D9" s="23" t="s">
        <v>292</v>
      </c>
      <c r="E9" s="86" t="s">
        <v>82</v>
      </c>
      <c r="F9" s="87">
        <v>1.5</v>
      </c>
      <c r="G9" s="89">
        <v>13.12</v>
      </c>
      <c r="H9" s="83">
        <f t="shared" si="0"/>
        <v>19.68</v>
      </c>
    </row>
    <row r="10" spans="1:8" ht="45" customHeight="1" x14ac:dyDescent="0.25">
      <c r="A10" s="25" t="s">
        <v>57</v>
      </c>
      <c r="B10" s="21" t="s">
        <v>10</v>
      </c>
      <c r="C10" s="22">
        <v>91924</v>
      </c>
      <c r="D10" s="23" t="s">
        <v>293</v>
      </c>
      <c r="E10" s="86" t="s">
        <v>82</v>
      </c>
      <c r="F10" s="87">
        <v>10</v>
      </c>
      <c r="G10" s="89">
        <v>3.16</v>
      </c>
      <c r="H10" s="83">
        <f t="shared" si="0"/>
        <v>31.6</v>
      </c>
    </row>
    <row r="11" spans="1:8" ht="18" customHeight="1" x14ac:dyDescent="0.25">
      <c r="A11" s="25" t="s">
        <v>58</v>
      </c>
      <c r="B11" s="21" t="s">
        <v>10</v>
      </c>
      <c r="C11" s="22">
        <v>91926</v>
      </c>
      <c r="D11" s="23" t="s">
        <v>294</v>
      </c>
      <c r="E11" s="86" t="s">
        <v>82</v>
      </c>
      <c r="F11" s="87">
        <v>1.875</v>
      </c>
      <c r="G11" s="89">
        <v>4.5599999999999996</v>
      </c>
      <c r="H11" s="83">
        <f t="shared" si="0"/>
        <v>8.5499999999999989</v>
      </c>
    </row>
    <row r="12" spans="1:8" x14ac:dyDescent="0.25">
      <c r="A12" s="90" t="s">
        <v>83</v>
      </c>
      <c r="B12" s="21" t="s">
        <v>10</v>
      </c>
      <c r="C12" s="22">
        <v>91937</v>
      </c>
      <c r="D12" s="23" t="s">
        <v>295</v>
      </c>
      <c r="E12" s="86" t="s">
        <v>286</v>
      </c>
      <c r="F12" s="87">
        <v>1</v>
      </c>
      <c r="G12" s="89">
        <v>17.89</v>
      </c>
      <c r="H12" s="83">
        <f t="shared" si="0"/>
        <v>17.89</v>
      </c>
    </row>
    <row r="13" spans="1:8" ht="29.25" x14ac:dyDescent="0.25">
      <c r="A13" s="90" t="s">
        <v>84</v>
      </c>
      <c r="B13" s="21" t="s">
        <v>10</v>
      </c>
      <c r="C13" s="22">
        <v>91940</v>
      </c>
      <c r="D13" s="23" t="s">
        <v>296</v>
      </c>
      <c r="E13" s="86" t="s">
        <v>286</v>
      </c>
      <c r="F13" s="87">
        <v>1</v>
      </c>
      <c r="G13" s="89">
        <v>20.27</v>
      </c>
      <c r="H13" s="83">
        <f t="shared" si="0"/>
        <v>20.27</v>
      </c>
    </row>
    <row r="14" spans="1:8" ht="29.25" x14ac:dyDescent="0.25">
      <c r="A14" s="90" t="s">
        <v>297</v>
      </c>
      <c r="B14" s="21" t="s">
        <v>10</v>
      </c>
      <c r="C14" s="22">
        <v>91955</v>
      </c>
      <c r="D14" s="23" t="s">
        <v>298</v>
      </c>
      <c r="E14" s="86" t="s">
        <v>286</v>
      </c>
      <c r="F14" s="87">
        <v>1</v>
      </c>
      <c r="G14" s="89">
        <v>41.97</v>
      </c>
      <c r="H14" s="83">
        <f t="shared" si="0"/>
        <v>41.97</v>
      </c>
    </row>
    <row r="15" spans="1:8" x14ac:dyDescent="0.25">
      <c r="A15" s="180" t="s">
        <v>299</v>
      </c>
      <c r="B15" s="181"/>
      <c r="C15" s="181"/>
      <c r="D15" s="181"/>
      <c r="E15" s="181"/>
      <c r="F15" s="181"/>
      <c r="G15" s="181"/>
      <c r="H15" s="91">
        <f>SUM(H5:H14)</f>
        <v>238.30240000000003</v>
      </c>
    </row>
    <row r="18" spans="1:8" ht="30" x14ac:dyDescent="0.25">
      <c r="A18" s="12" t="s">
        <v>0</v>
      </c>
      <c r="B18" s="12" t="s">
        <v>1</v>
      </c>
      <c r="C18" s="12" t="s">
        <v>2</v>
      </c>
      <c r="D18" s="12" t="s">
        <v>3</v>
      </c>
      <c r="E18" s="13" t="s">
        <v>4</v>
      </c>
      <c r="F18" s="12" t="s">
        <v>5</v>
      </c>
      <c r="G18" s="12" t="s">
        <v>6</v>
      </c>
      <c r="H18" s="12" t="s">
        <v>285</v>
      </c>
    </row>
    <row r="19" spans="1:8" ht="30" x14ac:dyDescent="0.25">
      <c r="A19" s="14" t="s">
        <v>9</v>
      </c>
      <c r="B19" s="15"/>
      <c r="C19" s="36" t="s">
        <v>300</v>
      </c>
      <c r="D19" s="16" t="s">
        <v>368</v>
      </c>
      <c r="E19" s="17" t="s">
        <v>286</v>
      </c>
      <c r="F19" s="18"/>
      <c r="G19" s="19"/>
      <c r="H19" s="20"/>
    </row>
    <row r="20" spans="1:8" ht="29.25" x14ac:dyDescent="0.25">
      <c r="A20" s="21" t="s">
        <v>11</v>
      </c>
      <c r="B20" s="21" t="s">
        <v>10</v>
      </c>
      <c r="C20" s="22">
        <v>90447</v>
      </c>
      <c r="D20" s="23" t="s">
        <v>287</v>
      </c>
      <c r="E20" s="24" t="s">
        <v>82</v>
      </c>
      <c r="F20" s="81">
        <v>2.2000000000000002</v>
      </c>
      <c r="G20" s="82">
        <v>9.1</v>
      </c>
      <c r="H20" s="83">
        <f>G20*F20</f>
        <v>20.02</v>
      </c>
    </row>
    <row r="21" spans="1:8" ht="15" customHeight="1" x14ac:dyDescent="0.25">
      <c r="A21" s="21" t="s">
        <v>12</v>
      </c>
      <c r="B21" s="21" t="s">
        <v>10</v>
      </c>
      <c r="C21" s="22">
        <v>90456</v>
      </c>
      <c r="D21" s="32" t="s">
        <v>288</v>
      </c>
      <c r="E21" s="24" t="s">
        <v>286</v>
      </c>
      <c r="F21" s="81">
        <v>1</v>
      </c>
      <c r="G21" s="82">
        <v>6.03</v>
      </c>
      <c r="H21" s="83">
        <f t="shared" ref="H21:H27" si="1">G21*F21</f>
        <v>6.03</v>
      </c>
    </row>
    <row r="22" spans="1:8" ht="29.25" x14ac:dyDescent="0.25">
      <c r="A22" s="25" t="s">
        <v>50</v>
      </c>
      <c r="B22" s="26" t="s">
        <v>10</v>
      </c>
      <c r="C22" s="26" t="s">
        <v>289</v>
      </c>
      <c r="D22" s="23" t="s">
        <v>290</v>
      </c>
      <c r="E22" s="27" t="s">
        <v>82</v>
      </c>
      <c r="F22" s="84">
        <v>2.2000000000000002</v>
      </c>
      <c r="G22" s="85">
        <v>16.32</v>
      </c>
      <c r="H22" s="83">
        <f t="shared" si="1"/>
        <v>35.904000000000003</v>
      </c>
    </row>
    <row r="23" spans="1:8" ht="29.25" x14ac:dyDescent="0.25">
      <c r="A23" s="25" t="s">
        <v>51</v>
      </c>
      <c r="B23" s="21" t="s">
        <v>10</v>
      </c>
      <c r="C23" s="22">
        <v>91845</v>
      </c>
      <c r="D23" s="23" t="s">
        <v>291</v>
      </c>
      <c r="E23" s="86" t="s">
        <v>82</v>
      </c>
      <c r="F23" s="87">
        <v>5.44</v>
      </c>
      <c r="G23" s="88">
        <v>9.9600000000000009</v>
      </c>
      <c r="H23" s="83">
        <f t="shared" si="1"/>
        <v>54.182400000000008</v>
      </c>
    </row>
    <row r="24" spans="1:8" ht="29.25" x14ac:dyDescent="0.25">
      <c r="A24" s="25" t="s">
        <v>55</v>
      </c>
      <c r="B24" s="21" t="s">
        <v>10</v>
      </c>
      <c r="C24" s="22">
        <v>91855</v>
      </c>
      <c r="D24" s="23" t="s">
        <v>292</v>
      </c>
      <c r="E24" s="86" t="s">
        <v>82</v>
      </c>
      <c r="F24" s="87">
        <v>3.89</v>
      </c>
      <c r="G24" s="89">
        <v>13.12</v>
      </c>
      <c r="H24" s="83">
        <f t="shared" si="1"/>
        <v>51.036799999999999</v>
      </c>
    </row>
    <row r="25" spans="1:8" ht="29.25" x14ac:dyDescent="0.25">
      <c r="A25" s="25" t="s">
        <v>58</v>
      </c>
      <c r="B25" s="21" t="s">
        <v>10</v>
      </c>
      <c r="C25" s="22">
        <v>91926</v>
      </c>
      <c r="D25" s="23" t="s">
        <v>294</v>
      </c>
      <c r="E25" s="86" t="s">
        <v>82</v>
      </c>
      <c r="F25" s="87">
        <v>10.53</v>
      </c>
      <c r="G25" s="89">
        <v>4.5599999999999996</v>
      </c>
      <c r="H25" s="83">
        <f t="shared" si="1"/>
        <v>48.016799999999996</v>
      </c>
    </row>
    <row r="26" spans="1:8" ht="29.25" x14ac:dyDescent="0.25">
      <c r="A26" s="90" t="s">
        <v>84</v>
      </c>
      <c r="B26" s="21" t="s">
        <v>10</v>
      </c>
      <c r="C26" s="22">
        <v>91940</v>
      </c>
      <c r="D26" s="23" t="s">
        <v>296</v>
      </c>
      <c r="E26" s="86" t="s">
        <v>286</v>
      </c>
      <c r="F26" s="87">
        <v>1</v>
      </c>
      <c r="G26" s="89">
        <v>20.27</v>
      </c>
      <c r="H26" s="83">
        <f t="shared" si="1"/>
        <v>20.27</v>
      </c>
    </row>
    <row r="27" spans="1:8" ht="29.25" x14ac:dyDescent="0.25">
      <c r="A27" s="90" t="s">
        <v>297</v>
      </c>
      <c r="B27" s="21" t="s">
        <v>10</v>
      </c>
      <c r="C27" s="22">
        <v>92000</v>
      </c>
      <c r="D27" s="23" t="s">
        <v>301</v>
      </c>
      <c r="E27" s="86" t="s">
        <v>286</v>
      </c>
      <c r="F27" s="87">
        <v>1</v>
      </c>
      <c r="G27" s="89">
        <v>36.270000000000003</v>
      </c>
      <c r="H27" s="83">
        <f t="shared" si="1"/>
        <v>36.270000000000003</v>
      </c>
    </row>
    <row r="28" spans="1:8" x14ac:dyDescent="0.25">
      <c r="A28" s="180" t="s">
        <v>302</v>
      </c>
      <c r="B28" s="181"/>
      <c r="C28" s="181"/>
      <c r="D28" s="181"/>
      <c r="E28" s="181"/>
      <c r="F28" s="181"/>
      <c r="G28" s="181"/>
      <c r="H28" s="91">
        <f>SUM(H20:H27)</f>
        <v>271.73</v>
      </c>
    </row>
    <row r="31" spans="1:8" ht="30" x14ac:dyDescent="0.25">
      <c r="A31" s="12" t="s">
        <v>0</v>
      </c>
      <c r="B31" s="12" t="s">
        <v>1</v>
      </c>
      <c r="C31" s="12" t="s">
        <v>2</v>
      </c>
      <c r="D31" s="12" t="s">
        <v>3</v>
      </c>
      <c r="E31" s="13" t="s">
        <v>4</v>
      </c>
      <c r="F31" s="12" t="s">
        <v>5</v>
      </c>
      <c r="G31" s="12" t="s">
        <v>6</v>
      </c>
      <c r="H31" s="12" t="s">
        <v>285</v>
      </c>
    </row>
    <row r="32" spans="1:8" ht="30" x14ac:dyDescent="0.25">
      <c r="A32" s="14" t="s">
        <v>9</v>
      </c>
      <c r="B32" s="15"/>
      <c r="C32" s="36" t="s">
        <v>303</v>
      </c>
      <c r="D32" s="16" t="s">
        <v>369</v>
      </c>
      <c r="E32" s="17" t="s">
        <v>286</v>
      </c>
      <c r="F32" s="18"/>
      <c r="G32" s="19"/>
      <c r="H32" s="20"/>
    </row>
    <row r="33" spans="1:8" ht="29.25" x14ac:dyDescent="0.25">
      <c r="A33" s="21" t="s">
        <v>11</v>
      </c>
      <c r="B33" s="21" t="s">
        <v>10</v>
      </c>
      <c r="C33" s="22">
        <v>90447</v>
      </c>
      <c r="D33" s="23" t="s">
        <v>287</v>
      </c>
      <c r="E33" s="24" t="s">
        <v>82</v>
      </c>
      <c r="F33" s="81">
        <v>1</v>
      </c>
      <c r="G33" s="82">
        <v>9.1</v>
      </c>
      <c r="H33" s="83">
        <f>G33*F33</f>
        <v>9.1</v>
      </c>
    </row>
    <row r="34" spans="1:8" x14ac:dyDescent="0.25">
      <c r="A34" s="21" t="s">
        <v>12</v>
      </c>
      <c r="B34" s="21" t="s">
        <v>10</v>
      </c>
      <c r="C34" s="22">
        <v>90456</v>
      </c>
      <c r="D34" s="32" t="s">
        <v>288</v>
      </c>
      <c r="E34" s="24" t="s">
        <v>286</v>
      </c>
      <c r="F34" s="81">
        <v>1</v>
      </c>
      <c r="G34" s="82">
        <v>6.03</v>
      </c>
      <c r="H34" s="83">
        <f t="shared" ref="H34:H40" si="2">G34*F34</f>
        <v>6.03</v>
      </c>
    </row>
    <row r="35" spans="1:8" ht="29.25" x14ac:dyDescent="0.25">
      <c r="A35" s="25" t="s">
        <v>50</v>
      </c>
      <c r="B35" s="26" t="s">
        <v>10</v>
      </c>
      <c r="C35" s="26" t="s">
        <v>289</v>
      </c>
      <c r="D35" s="23" t="s">
        <v>290</v>
      </c>
      <c r="E35" s="27" t="s">
        <v>82</v>
      </c>
      <c r="F35" s="84">
        <v>1</v>
      </c>
      <c r="G35" s="85">
        <v>16.32</v>
      </c>
      <c r="H35" s="83">
        <f t="shared" si="2"/>
        <v>16.32</v>
      </c>
    </row>
    <row r="36" spans="1:8" ht="29.25" x14ac:dyDescent="0.25">
      <c r="A36" s="25" t="s">
        <v>51</v>
      </c>
      <c r="B36" s="21" t="s">
        <v>10</v>
      </c>
      <c r="C36" s="22">
        <v>91845</v>
      </c>
      <c r="D36" s="23" t="s">
        <v>291</v>
      </c>
      <c r="E36" s="86" t="s">
        <v>82</v>
      </c>
      <c r="F36" s="87">
        <v>3</v>
      </c>
      <c r="G36" s="88">
        <v>9.9600000000000009</v>
      </c>
      <c r="H36" s="83">
        <f t="shared" si="2"/>
        <v>29.880000000000003</v>
      </c>
    </row>
    <row r="37" spans="1:8" ht="29.25" x14ac:dyDescent="0.25">
      <c r="A37" s="25" t="s">
        <v>55</v>
      </c>
      <c r="B37" s="21" t="s">
        <v>10</v>
      </c>
      <c r="C37" s="22">
        <v>91855</v>
      </c>
      <c r="D37" s="23" t="s">
        <v>292</v>
      </c>
      <c r="E37" s="86" t="s">
        <v>82</v>
      </c>
      <c r="F37" s="87">
        <v>1.93</v>
      </c>
      <c r="G37" s="89">
        <v>13.12</v>
      </c>
      <c r="H37" s="83">
        <f t="shared" si="2"/>
        <v>25.321599999999997</v>
      </c>
    </row>
    <row r="38" spans="1:8" ht="29.25" x14ac:dyDescent="0.25">
      <c r="A38" s="25" t="s">
        <v>58</v>
      </c>
      <c r="B38" s="21" t="s">
        <v>10</v>
      </c>
      <c r="C38" s="22">
        <v>91926</v>
      </c>
      <c r="D38" s="23" t="s">
        <v>294</v>
      </c>
      <c r="E38" s="86" t="s">
        <v>82</v>
      </c>
      <c r="F38" s="87">
        <v>10.63</v>
      </c>
      <c r="G38" s="89">
        <v>4.5599999999999996</v>
      </c>
      <c r="H38" s="83">
        <f t="shared" si="2"/>
        <v>48.472799999999999</v>
      </c>
    </row>
    <row r="39" spans="1:8" ht="29.25" x14ac:dyDescent="0.25">
      <c r="A39" s="90" t="s">
        <v>84</v>
      </c>
      <c r="B39" s="21" t="s">
        <v>10</v>
      </c>
      <c r="C39" s="22">
        <v>91940</v>
      </c>
      <c r="D39" s="23" t="s">
        <v>296</v>
      </c>
      <c r="E39" s="86" t="s">
        <v>286</v>
      </c>
      <c r="F39" s="87">
        <v>1</v>
      </c>
      <c r="G39" s="89">
        <v>20.27</v>
      </c>
      <c r="H39" s="83">
        <f t="shared" si="2"/>
        <v>20.27</v>
      </c>
    </row>
    <row r="40" spans="1:8" ht="29.25" x14ac:dyDescent="0.25">
      <c r="A40" s="90" t="s">
        <v>297</v>
      </c>
      <c r="B40" s="21" t="s">
        <v>10</v>
      </c>
      <c r="C40" s="22">
        <v>92000</v>
      </c>
      <c r="D40" s="23" t="s">
        <v>304</v>
      </c>
      <c r="E40" s="86" t="s">
        <v>286</v>
      </c>
      <c r="F40" s="87">
        <v>1</v>
      </c>
      <c r="G40" s="89">
        <v>36.270000000000003</v>
      </c>
      <c r="H40" s="83">
        <f t="shared" si="2"/>
        <v>36.270000000000003</v>
      </c>
    </row>
    <row r="41" spans="1:8" x14ac:dyDescent="0.25">
      <c r="A41" s="180" t="s">
        <v>305</v>
      </c>
      <c r="B41" s="181"/>
      <c r="C41" s="181"/>
      <c r="D41" s="181"/>
      <c r="E41" s="181"/>
      <c r="F41" s="181"/>
      <c r="G41" s="181"/>
      <c r="H41" s="91">
        <f>SUM(H33:H40)</f>
        <v>191.66440000000003</v>
      </c>
    </row>
    <row r="43" spans="1:8" ht="15.75" x14ac:dyDescent="0.25">
      <c r="B43" s="92"/>
      <c r="C43" s="93"/>
      <c r="D43" s="94"/>
      <c r="E43" s="93"/>
      <c r="F43" s="93"/>
      <c r="G43" s="95"/>
      <c r="H43" s="96"/>
    </row>
    <row r="44" spans="1:8" ht="30" x14ac:dyDescent="0.25">
      <c r="A44" s="12" t="s">
        <v>0</v>
      </c>
      <c r="B44" s="12" t="s">
        <v>1</v>
      </c>
      <c r="C44" s="12" t="s">
        <v>2</v>
      </c>
      <c r="D44" s="12" t="s">
        <v>3</v>
      </c>
      <c r="E44" s="13" t="s">
        <v>4</v>
      </c>
      <c r="F44" s="12" t="s">
        <v>5</v>
      </c>
      <c r="G44" s="12" t="s">
        <v>6</v>
      </c>
      <c r="H44" s="12" t="s">
        <v>285</v>
      </c>
    </row>
    <row r="45" spans="1:8" ht="45" x14ac:dyDescent="0.25">
      <c r="A45" s="14" t="s">
        <v>9</v>
      </c>
      <c r="B45" s="15"/>
      <c r="C45" s="36" t="s">
        <v>306</v>
      </c>
      <c r="D45" s="16" t="s">
        <v>279</v>
      </c>
      <c r="E45" s="17" t="s">
        <v>82</v>
      </c>
      <c r="F45" s="18"/>
      <c r="G45" s="19"/>
      <c r="H45" s="20"/>
    </row>
    <row r="46" spans="1:8" ht="29.25" x14ac:dyDescent="0.25">
      <c r="A46" s="21" t="s">
        <v>11</v>
      </c>
      <c r="B46" s="21" t="s">
        <v>10</v>
      </c>
      <c r="C46" s="22">
        <v>89356</v>
      </c>
      <c r="D46" s="23" t="s">
        <v>177</v>
      </c>
      <c r="E46" s="24" t="s">
        <v>82</v>
      </c>
      <c r="F46" s="97">
        <v>0.79400000000000004</v>
      </c>
      <c r="G46" s="82">
        <v>26.04</v>
      </c>
      <c r="H46" s="83">
        <f>G46*F46</f>
        <v>20.67576</v>
      </c>
    </row>
    <row r="47" spans="1:8" ht="29.25" x14ac:dyDescent="0.25">
      <c r="A47" s="21" t="s">
        <v>12</v>
      </c>
      <c r="B47" s="21" t="s">
        <v>10</v>
      </c>
      <c r="C47" s="22">
        <v>89362</v>
      </c>
      <c r="D47" s="28" t="s">
        <v>178</v>
      </c>
      <c r="E47" s="24" t="s">
        <v>286</v>
      </c>
      <c r="F47" s="97">
        <v>0.65429999999999999</v>
      </c>
      <c r="G47" s="82">
        <v>10.5</v>
      </c>
      <c r="H47" s="83">
        <f t="shared" ref="H47:H65" si="3">G47*F47</f>
        <v>6.8701499999999998</v>
      </c>
    </row>
    <row r="48" spans="1:8" ht="29.25" x14ac:dyDescent="0.25">
      <c r="A48" s="25" t="s">
        <v>50</v>
      </c>
      <c r="B48" s="26" t="s">
        <v>10</v>
      </c>
      <c r="C48" s="26" t="s">
        <v>307</v>
      </c>
      <c r="D48" s="23" t="s">
        <v>308</v>
      </c>
      <c r="E48" s="24" t="s">
        <v>286</v>
      </c>
      <c r="F48" s="98">
        <v>0.1694</v>
      </c>
      <c r="G48" s="85">
        <v>18.809999999999999</v>
      </c>
      <c r="H48" s="83">
        <f t="shared" si="3"/>
        <v>3.1864139999999996</v>
      </c>
    </row>
    <row r="49" spans="1:8" ht="29.25" x14ac:dyDescent="0.25">
      <c r="A49" s="25" t="s">
        <v>51</v>
      </c>
      <c r="B49" s="21" t="s">
        <v>10</v>
      </c>
      <c r="C49" s="22">
        <v>89378</v>
      </c>
      <c r="D49" s="28" t="s">
        <v>309</v>
      </c>
      <c r="E49" s="24" t="s">
        <v>286</v>
      </c>
      <c r="F49" s="99">
        <v>7.7299999999999994E-2</v>
      </c>
      <c r="G49" s="88">
        <v>7.87</v>
      </c>
      <c r="H49" s="83">
        <f t="shared" si="3"/>
        <v>0.60835099999999998</v>
      </c>
    </row>
    <row r="50" spans="1:8" ht="29.25" x14ac:dyDescent="0.25">
      <c r="A50" s="25" t="s">
        <v>55</v>
      </c>
      <c r="B50" s="21" t="s">
        <v>10</v>
      </c>
      <c r="C50" s="22">
        <v>89383</v>
      </c>
      <c r="D50" s="23" t="s">
        <v>310</v>
      </c>
      <c r="E50" s="24" t="s">
        <v>286</v>
      </c>
      <c r="F50" s="99">
        <v>0.6522</v>
      </c>
      <c r="G50" s="89">
        <v>7.39</v>
      </c>
      <c r="H50" s="83">
        <f t="shared" si="3"/>
        <v>4.8197580000000002</v>
      </c>
    </row>
    <row r="51" spans="1:8" ht="29.25" x14ac:dyDescent="0.25">
      <c r="A51" s="25" t="s">
        <v>57</v>
      </c>
      <c r="B51" s="21" t="s">
        <v>10</v>
      </c>
      <c r="C51" s="22">
        <v>89395</v>
      </c>
      <c r="D51" s="23" t="s">
        <v>311</v>
      </c>
      <c r="E51" s="24" t="s">
        <v>286</v>
      </c>
      <c r="F51" s="99">
        <v>0.30370000000000003</v>
      </c>
      <c r="G51" s="89">
        <v>14.52</v>
      </c>
      <c r="H51" s="83">
        <f t="shared" si="3"/>
        <v>4.4097240000000006</v>
      </c>
    </row>
    <row r="52" spans="1:8" ht="29.25" x14ac:dyDescent="0.25">
      <c r="A52" s="90" t="s">
        <v>58</v>
      </c>
      <c r="B52" s="21" t="s">
        <v>10</v>
      </c>
      <c r="C52" s="22">
        <v>89396</v>
      </c>
      <c r="D52" s="23" t="s">
        <v>312</v>
      </c>
      <c r="E52" s="86" t="s">
        <v>286</v>
      </c>
      <c r="F52" s="99">
        <v>1.6799999999999999E-2</v>
      </c>
      <c r="G52" s="89">
        <v>23.62</v>
      </c>
      <c r="H52" s="83">
        <f t="shared" si="3"/>
        <v>0.396816</v>
      </c>
    </row>
    <row r="53" spans="1:8" ht="29.25" x14ac:dyDescent="0.25">
      <c r="A53" s="90" t="s">
        <v>83</v>
      </c>
      <c r="B53" s="21" t="s">
        <v>10</v>
      </c>
      <c r="C53" s="22">
        <v>89402</v>
      </c>
      <c r="D53" s="23" t="s">
        <v>313</v>
      </c>
      <c r="E53" s="86" t="s">
        <v>82</v>
      </c>
      <c r="F53" s="99">
        <v>7.8E-2</v>
      </c>
      <c r="G53" s="89">
        <v>14</v>
      </c>
      <c r="H53" s="83">
        <f t="shared" si="3"/>
        <v>1.0920000000000001</v>
      </c>
    </row>
    <row r="54" spans="1:8" ht="29.25" x14ac:dyDescent="0.25">
      <c r="A54" s="90" t="s">
        <v>84</v>
      </c>
      <c r="B54" s="21" t="s">
        <v>10</v>
      </c>
      <c r="C54" s="22">
        <v>89408</v>
      </c>
      <c r="D54" s="23" t="s">
        <v>314</v>
      </c>
      <c r="E54" s="86" t="s">
        <v>286</v>
      </c>
      <c r="F54" s="99">
        <v>7.6E-3</v>
      </c>
      <c r="G54" s="89">
        <v>9.6199999999999992</v>
      </c>
      <c r="H54" s="83">
        <f t="shared" si="3"/>
        <v>7.3111999999999996E-2</v>
      </c>
    </row>
    <row r="55" spans="1:8" ht="29.25" x14ac:dyDescent="0.25">
      <c r="A55" s="90" t="s">
        <v>297</v>
      </c>
      <c r="B55" s="21" t="s">
        <v>10</v>
      </c>
      <c r="C55" s="22">
        <v>89424</v>
      </c>
      <c r="D55" s="23" t="s">
        <v>315</v>
      </c>
      <c r="E55" s="86" t="s">
        <v>286</v>
      </c>
      <c r="F55" s="99">
        <v>1.35E-2</v>
      </c>
      <c r="G55" s="89">
        <v>7.29</v>
      </c>
      <c r="H55" s="83">
        <f t="shared" si="3"/>
        <v>9.8415000000000002E-2</v>
      </c>
    </row>
    <row r="56" spans="1:8" ht="29.25" x14ac:dyDescent="0.25">
      <c r="A56" s="90" t="s">
        <v>316</v>
      </c>
      <c r="B56" s="21" t="s">
        <v>10</v>
      </c>
      <c r="C56" s="22">
        <v>89440</v>
      </c>
      <c r="D56" s="23" t="s">
        <v>317</v>
      </c>
      <c r="E56" s="86" t="s">
        <v>286</v>
      </c>
      <c r="F56" s="99">
        <v>1.6999999999999999E-3</v>
      </c>
      <c r="G56" s="89">
        <v>13.36</v>
      </c>
      <c r="H56" s="83">
        <f t="shared" si="3"/>
        <v>2.2711999999999996E-2</v>
      </c>
    </row>
    <row r="57" spans="1:8" ht="29.25" x14ac:dyDescent="0.25">
      <c r="A57" s="90" t="s">
        <v>318</v>
      </c>
      <c r="B57" s="21" t="s">
        <v>10</v>
      </c>
      <c r="C57" s="22">
        <v>89446</v>
      </c>
      <c r="D57" s="23" t="s">
        <v>319</v>
      </c>
      <c r="E57" s="86" t="s">
        <v>82</v>
      </c>
      <c r="F57" s="99">
        <v>0.128</v>
      </c>
      <c r="G57" s="89">
        <v>6.44</v>
      </c>
      <c r="H57" s="83">
        <f t="shared" si="3"/>
        <v>0.82432000000000005</v>
      </c>
    </row>
    <row r="58" spans="1:8" ht="29.25" x14ac:dyDescent="0.25">
      <c r="A58" s="90" t="s">
        <v>320</v>
      </c>
      <c r="B58" s="21" t="s">
        <v>10</v>
      </c>
      <c r="C58" s="22">
        <v>89481</v>
      </c>
      <c r="D58" s="23" t="s">
        <v>321</v>
      </c>
      <c r="E58" s="86" t="s">
        <v>286</v>
      </c>
      <c r="F58" s="99">
        <v>6.7000000000000004E-2</v>
      </c>
      <c r="G58" s="89">
        <v>6.06</v>
      </c>
      <c r="H58" s="83">
        <f t="shared" si="3"/>
        <v>0.40601999999999999</v>
      </c>
    </row>
    <row r="59" spans="1:8" ht="29.25" x14ac:dyDescent="0.25">
      <c r="A59" s="90" t="s">
        <v>322</v>
      </c>
      <c r="B59" s="21" t="s">
        <v>10</v>
      </c>
      <c r="C59" s="22">
        <v>89528</v>
      </c>
      <c r="D59" s="23" t="s">
        <v>323</v>
      </c>
      <c r="E59" s="86" t="s">
        <v>286</v>
      </c>
      <c r="F59" s="99">
        <v>0.13500000000000001</v>
      </c>
      <c r="G59" s="89">
        <v>4.91</v>
      </c>
      <c r="H59" s="83">
        <f t="shared" si="3"/>
        <v>0.66285000000000005</v>
      </c>
    </row>
    <row r="60" spans="1:8" ht="29.25" x14ac:dyDescent="0.25">
      <c r="A60" s="90" t="s">
        <v>324</v>
      </c>
      <c r="B60" s="21" t="s">
        <v>10</v>
      </c>
      <c r="C60" s="22">
        <v>90436</v>
      </c>
      <c r="D60" s="23" t="s">
        <v>325</v>
      </c>
      <c r="E60" s="86" t="s">
        <v>286</v>
      </c>
      <c r="F60" s="99">
        <v>8.3000000000000001E-3</v>
      </c>
      <c r="G60" s="89">
        <v>15.65</v>
      </c>
      <c r="H60" s="83">
        <f t="shared" si="3"/>
        <v>0.12989500000000001</v>
      </c>
    </row>
    <row r="61" spans="1:8" ht="29.25" x14ac:dyDescent="0.25">
      <c r="A61" s="90" t="s">
        <v>326</v>
      </c>
      <c r="B61" s="21" t="s">
        <v>10</v>
      </c>
      <c r="C61" s="22">
        <v>90443</v>
      </c>
      <c r="D61" s="23" t="s">
        <v>327</v>
      </c>
      <c r="E61" s="86" t="s">
        <v>82</v>
      </c>
      <c r="F61" s="99">
        <v>0.2006</v>
      </c>
      <c r="G61" s="89">
        <v>8.4</v>
      </c>
      <c r="H61" s="83">
        <f t="shared" si="3"/>
        <v>1.6850400000000001</v>
      </c>
    </row>
    <row r="62" spans="1:8" ht="29.25" x14ac:dyDescent="0.25">
      <c r="A62" s="90" t="s">
        <v>328</v>
      </c>
      <c r="B62" s="21" t="s">
        <v>10</v>
      </c>
      <c r="C62" s="22">
        <v>90453</v>
      </c>
      <c r="D62" s="23" t="s">
        <v>329</v>
      </c>
      <c r="E62" s="86" t="s">
        <v>286</v>
      </c>
      <c r="F62" s="99">
        <v>7.1000000000000004E-3</v>
      </c>
      <c r="G62" s="89">
        <v>4.1100000000000003</v>
      </c>
      <c r="H62" s="83">
        <f t="shared" si="3"/>
        <v>2.9181000000000006E-2</v>
      </c>
    </row>
    <row r="63" spans="1:8" ht="29.25" x14ac:dyDescent="0.25">
      <c r="A63" s="90" t="s">
        <v>330</v>
      </c>
      <c r="B63" s="21" t="s">
        <v>10</v>
      </c>
      <c r="C63" s="22">
        <v>90466</v>
      </c>
      <c r="D63" s="23" t="s">
        <v>290</v>
      </c>
      <c r="E63" s="86" t="s">
        <v>82</v>
      </c>
      <c r="F63" s="99">
        <v>0.2006</v>
      </c>
      <c r="G63" s="89">
        <v>16.32</v>
      </c>
      <c r="H63" s="83">
        <f t="shared" si="3"/>
        <v>3.2737920000000003</v>
      </c>
    </row>
    <row r="64" spans="1:8" ht="43.5" x14ac:dyDescent="0.25">
      <c r="A64" s="90" t="s">
        <v>331</v>
      </c>
      <c r="B64" s="21" t="s">
        <v>10</v>
      </c>
      <c r="C64" s="22">
        <v>91185</v>
      </c>
      <c r="D64" s="23" t="s">
        <v>332</v>
      </c>
      <c r="E64" s="86" t="s">
        <v>82</v>
      </c>
      <c r="F64" s="99">
        <v>9.1999999999999998E-3</v>
      </c>
      <c r="G64" s="89">
        <v>25.77</v>
      </c>
      <c r="H64" s="83">
        <f t="shared" si="3"/>
        <v>0.23708399999999999</v>
      </c>
    </row>
    <row r="65" spans="1:8" ht="29.25" x14ac:dyDescent="0.25">
      <c r="A65" s="90" t="s">
        <v>333</v>
      </c>
      <c r="B65" s="21" t="s">
        <v>10</v>
      </c>
      <c r="C65" s="22">
        <v>91190</v>
      </c>
      <c r="D65" s="23" t="s">
        <v>334</v>
      </c>
      <c r="E65" s="86" t="s">
        <v>286</v>
      </c>
      <c r="F65" s="99">
        <v>8.3000000000000001E-3</v>
      </c>
      <c r="G65" s="89">
        <v>11.3</v>
      </c>
      <c r="H65" s="83">
        <f t="shared" si="3"/>
        <v>9.3790000000000012E-2</v>
      </c>
    </row>
    <row r="66" spans="1:8" x14ac:dyDescent="0.25">
      <c r="A66" s="180" t="s">
        <v>335</v>
      </c>
      <c r="B66" s="181"/>
      <c r="C66" s="181"/>
      <c r="D66" s="181"/>
      <c r="E66" s="181"/>
      <c r="F66" s="181"/>
      <c r="G66" s="181"/>
      <c r="H66" s="91">
        <f>SUM(H46:H65)</f>
        <v>49.595183999999996</v>
      </c>
    </row>
    <row r="69" spans="1:8" ht="30" x14ac:dyDescent="0.25">
      <c r="A69" s="12" t="s">
        <v>0</v>
      </c>
      <c r="B69" s="12" t="s">
        <v>1</v>
      </c>
      <c r="C69" s="12" t="s">
        <v>2</v>
      </c>
      <c r="D69" s="12" t="s">
        <v>3</v>
      </c>
      <c r="E69" s="13" t="s">
        <v>4</v>
      </c>
      <c r="F69" s="12" t="s">
        <v>5</v>
      </c>
      <c r="G69" s="12" t="s">
        <v>6</v>
      </c>
      <c r="H69" s="12" t="s">
        <v>285</v>
      </c>
    </row>
    <row r="70" spans="1:8" ht="45" x14ac:dyDescent="0.25">
      <c r="A70" s="14" t="s">
        <v>9</v>
      </c>
      <c r="B70" s="15"/>
      <c r="C70" s="36" t="s">
        <v>336</v>
      </c>
      <c r="D70" s="16" t="s">
        <v>280</v>
      </c>
      <c r="E70" s="17" t="s">
        <v>82</v>
      </c>
      <c r="F70" s="18"/>
      <c r="G70" s="19"/>
      <c r="H70" s="20"/>
    </row>
    <row r="71" spans="1:8" ht="29.25" x14ac:dyDescent="0.25">
      <c r="A71" s="21" t="s">
        <v>11</v>
      </c>
      <c r="B71" s="21" t="s">
        <v>10</v>
      </c>
      <c r="C71" s="22">
        <v>89712</v>
      </c>
      <c r="D71" s="23" t="s">
        <v>179</v>
      </c>
      <c r="E71" s="24" t="s">
        <v>82</v>
      </c>
      <c r="F71" s="97">
        <v>1</v>
      </c>
      <c r="G71" s="82">
        <v>30.09</v>
      </c>
      <c r="H71" s="83">
        <f>G71*F71</f>
        <v>30.09</v>
      </c>
    </row>
    <row r="72" spans="1:8" ht="43.5" x14ac:dyDescent="0.25">
      <c r="A72" s="21" t="s">
        <v>12</v>
      </c>
      <c r="B72" s="21" t="s">
        <v>10</v>
      </c>
      <c r="C72" s="22">
        <v>89731</v>
      </c>
      <c r="D72" s="28" t="s">
        <v>180</v>
      </c>
      <c r="E72" s="24" t="s">
        <v>286</v>
      </c>
      <c r="F72" s="97">
        <v>1.4222999999999999</v>
      </c>
      <c r="G72" s="82">
        <v>16.07</v>
      </c>
      <c r="H72" s="83">
        <f t="shared" ref="H72:H82" si="4">G72*F72</f>
        <v>22.856361</v>
      </c>
    </row>
    <row r="73" spans="1:8" ht="43.5" x14ac:dyDescent="0.25">
      <c r="A73" s="25" t="s">
        <v>50</v>
      </c>
      <c r="B73" s="26" t="s">
        <v>10</v>
      </c>
      <c r="C73" s="26" t="s">
        <v>337</v>
      </c>
      <c r="D73" s="23" t="s">
        <v>338</v>
      </c>
      <c r="E73" s="24" t="s">
        <v>286</v>
      </c>
      <c r="F73" s="98">
        <v>1.4991000000000001</v>
      </c>
      <c r="G73" s="85">
        <v>16.899999999999999</v>
      </c>
      <c r="H73" s="83">
        <f t="shared" si="4"/>
        <v>25.334789999999998</v>
      </c>
    </row>
    <row r="74" spans="1:8" ht="29.25" x14ac:dyDescent="0.25">
      <c r="A74" s="25" t="s">
        <v>51</v>
      </c>
      <c r="B74" s="21" t="s">
        <v>10</v>
      </c>
      <c r="C74" s="22">
        <v>89753</v>
      </c>
      <c r="D74" s="28" t="s">
        <v>339</v>
      </c>
      <c r="E74" s="24" t="s">
        <v>286</v>
      </c>
      <c r="F74" s="99">
        <v>1.2919</v>
      </c>
      <c r="G74" s="88">
        <v>10.45</v>
      </c>
      <c r="H74" s="83">
        <f t="shared" si="4"/>
        <v>13.500354999999999</v>
      </c>
    </row>
    <row r="75" spans="1:8" ht="29.25" x14ac:dyDescent="0.25">
      <c r="A75" s="25" t="s">
        <v>55</v>
      </c>
      <c r="B75" s="21" t="s">
        <v>10</v>
      </c>
      <c r="C75" s="22">
        <v>89784</v>
      </c>
      <c r="D75" s="23" t="s">
        <v>340</v>
      </c>
      <c r="E75" s="24" t="s">
        <v>286</v>
      </c>
      <c r="F75" s="99">
        <v>7.0000000000000007E-2</v>
      </c>
      <c r="G75" s="89">
        <v>26.22</v>
      </c>
      <c r="H75" s="83">
        <f t="shared" si="4"/>
        <v>1.8354000000000001</v>
      </c>
    </row>
    <row r="76" spans="1:8" ht="29.25" x14ac:dyDescent="0.25">
      <c r="A76" s="25" t="s">
        <v>57</v>
      </c>
      <c r="B76" s="21" t="s">
        <v>10</v>
      </c>
      <c r="C76" s="22">
        <v>89813</v>
      </c>
      <c r="D76" s="23" t="s">
        <v>341</v>
      </c>
      <c r="E76" s="24" t="s">
        <v>286</v>
      </c>
      <c r="F76" s="99">
        <v>2.7799999999999998E-2</v>
      </c>
      <c r="G76" s="89">
        <v>6.65</v>
      </c>
      <c r="H76" s="83">
        <f t="shared" si="4"/>
        <v>0.18487000000000001</v>
      </c>
    </row>
    <row r="77" spans="1:8" ht="29.25" x14ac:dyDescent="0.25">
      <c r="A77" s="25" t="s">
        <v>58</v>
      </c>
      <c r="B77" s="21" t="s">
        <v>10</v>
      </c>
      <c r="C77" s="22">
        <v>90437</v>
      </c>
      <c r="D77" s="23" t="s">
        <v>342</v>
      </c>
      <c r="E77" s="24" t="s">
        <v>286</v>
      </c>
      <c r="F77" s="99">
        <v>0.17180000000000001</v>
      </c>
      <c r="G77" s="89">
        <v>41.72</v>
      </c>
      <c r="H77" s="83">
        <f t="shared" si="4"/>
        <v>7.1674959999999999</v>
      </c>
    </row>
    <row r="78" spans="1:8" ht="29.25" x14ac:dyDescent="0.25">
      <c r="A78" s="90" t="s">
        <v>83</v>
      </c>
      <c r="B78" s="21" t="s">
        <v>10</v>
      </c>
      <c r="C78" s="22">
        <v>91222</v>
      </c>
      <c r="D78" s="23" t="s">
        <v>343</v>
      </c>
      <c r="E78" s="86" t="s">
        <v>286</v>
      </c>
      <c r="F78" s="99">
        <v>0.1074</v>
      </c>
      <c r="G78" s="89">
        <v>9.34</v>
      </c>
      <c r="H78" s="83">
        <f t="shared" si="4"/>
        <v>1.0031159999999999</v>
      </c>
    </row>
    <row r="79" spans="1:8" ht="29.25" x14ac:dyDescent="0.25">
      <c r="A79" s="90" t="s">
        <v>84</v>
      </c>
      <c r="B79" s="21" t="s">
        <v>10</v>
      </c>
      <c r="C79" s="22">
        <v>90454</v>
      </c>
      <c r="D79" s="23" t="s">
        <v>344</v>
      </c>
      <c r="E79" s="86" t="s">
        <v>286</v>
      </c>
      <c r="F79" s="99">
        <v>4.2099999999999999E-2</v>
      </c>
      <c r="G79" s="89">
        <v>6.7</v>
      </c>
      <c r="H79" s="83">
        <f t="shared" si="4"/>
        <v>0.28206999999999999</v>
      </c>
    </row>
    <row r="80" spans="1:8" ht="29.25" x14ac:dyDescent="0.25">
      <c r="A80" s="90" t="s">
        <v>297</v>
      </c>
      <c r="B80" s="21" t="s">
        <v>10</v>
      </c>
      <c r="C80" s="22">
        <v>90467</v>
      </c>
      <c r="D80" s="23" t="s">
        <v>345</v>
      </c>
      <c r="E80" s="86" t="s">
        <v>286</v>
      </c>
      <c r="F80" s="99">
        <v>0.1074</v>
      </c>
      <c r="G80" s="89">
        <v>24.54</v>
      </c>
      <c r="H80" s="83">
        <f t="shared" si="4"/>
        <v>2.6355959999999996</v>
      </c>
    </row>
    <row r="81" spans="1:8" ht="43.5" x14ac:dyDescent="0.25">
      <c r="A81" s="90" t="s">
        <v>316</v>
      </c>
      <c r="B81" s="21" t="s">
        <v>10</v>
      </c>
      <c r="C81" s="22">
        <v>91186</v>
      </c>
      <c r="D81" s="23" t="s">
        <v>346</v>
      </c>
      <c r="E81" s="86" t="s">
        <v>286</v>
      </c>
      <c r="F81" s="99">
        <v>3.5299999999999998E-2</v>
      </c>
      <c r="G81" s="89">
        <v>28.43</v>
      </c>
      <c r="H81" s="83">
        <f t="shared" si="4"/>
        <v>1.003579</v>
      </c>
    </row>
    <row r="82" spans="1:8" ht="29.25" x14ac:dyDescent="0.25">
      <c r="A82" s="90" t="s">
        <v>318</v>
      </c>
      <c r="B82" s="21" t="s">
        <v>10</v>
      </c>
      <c r="C82" s="22">
        <v>91191</v>
      </c>
      <c r="D82" s="23" t="s">
        <v>347</v>
      </c>
      <c r="E82" s="86" t="s">
        <v>286</v>
      </c>
      <c r="F82" s="99">
        <v>0.17180000000000001</v>
      </c>
      <c r="G82" s="89">
        <v>15.75</v>
      </c>
      <c r="H82" s="83">
        <f t="shared" si="4"/>
        <v>2.7058500000000003</v>
      </c>
    </row>
    <row r="83" spans="1:8" x14ac:dyDescent="0.25">
      <c r="A83" s="180" t="s">
        <v>348</v>
      </c>
      <c r="B83" s="181"/>
      <c r="C83" s="181"/>
      <c r="D83" s="181"/>
      <c r="E83" s="181"/>
      <c r="F83" s="181"/>
      <c r="G83" s="181"/>
      <c r="H83" s="91">
        <f>SUM(H71:H82)</f>
        <v>108.59948300000002</v>
      </c>
    </row>
    <row r="88" spans="1:8" x14ac:dyDescent="0.25">
      <c r="D88" s="127" t="s">
        <v>53</v>
      </c>
      <c r="E88" s="178" t="s">
        <v>54</v>
      </c>
      <c r="F88" s="178"/>
      <c r="G88" s="178"/>
      <c r="H88" s="178"/>
    </row>
    <row r="89" spans="1:8" x14ac:dyDescent="0.25">
      <c r="D89" s="128" t="s">
        <v>240</v>
      </c>
      <c r="E89" s="179" t="s">
        <v>242</v>
      </c>
      <c r="F89" s="179"/>
      <c r="G89" s="179"/>
      <c r="H89" s="179"/>
    </row>
    <row r="90" spans="1:8" x14ac:dyDescent="0.25">
      <c r="D90" s="128" t="s">
        <v>241</v>
      </c>
      <c r="E90" s="179" t="s">
        <v>52</v>
      </c>
      <c r="F90" s="179"/>
      <c r="G90" s="179"/>
      <c r="H90" s="179"/>
    </row>
  </sheetData>
  <mergeCells count="9">
    <mergeCell ref="A1:H1"/>
    <mergeCell ref="A15:G15"/>
    <mergeCell ref="E88:H88"/>
    <mergeCell ref="E89:H89"/>
    <mergeCell ref="E90:H90"/>
    <mergeCell ref="A28:G28"/>
    <mergeCell ref="A41:G41"/>
    <mergeCell ref="A66:G66"/>
    <mergeCell ref="A83:G83"/>
  </mergeCells>
  <pageMargins left="0.511811024" right="0.511811024" top="0.78740157499999996" bottom="0.78740157499999996" header="0.31496062000000002" footer="0.31496062000000002"/>
  <pageSetup paperSize="9" scale="73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zoomScale="90" zoomScaleNormal="90" workbookViewId="0">
      <selection activeCell="I8" sqref="I8"/>
    </sheetView>
  </sheetViews>
  <sheetFormatPr defaultRowHeight="15" x14ac:dyDescent="0.25"/>
  <cols>
    <col min="1" max="1" width="5.28515625" bestFit="1" customWidth="1"/>
    <col min="2" max="2" width="54.5703125" customWidth="1"/>
    <col min="3" max="3" width="17.5703125" customWidth="1"/>
    <col min="4" max="4" width="12.5703125" customWidth="1"/>
    <col min="5" max="5" width="12.7109375" customWidth="1"/>
    <col min="6" max="6" width="14.140625" customWidth="1"/>
    <col min="7" max="7" width="14.28515625" customWidth="1"/>
    <col min="8" max="9" width="14" customWidth="1"/>
  </cols>
  <sheetData>
    <row r="1" spans="1:9" ht="23.25" x14ac:dyDescent="0.35">
      <c r="A1" s="184" t="s">
        <v>13</v>
      </c>
      <c r="B1" s="184"/>
      <c r="C1" s="184"/>
      <c r="D1" s="184"/>
      <c r="E1" s="184"/>
      <c r="F1" s="184"/>
      <c r="G1" s="184"/>
      <c r="H1" s="184"/>
      <c r="I1" s="184"/>
    </row>
    <row r="2" spans="1:9" ht="15.75" x14ac:dyDescent="0.25">
      <c r="A2" s="185" t="s">
        <v>371</v>
      </c>
      <c r="B2" s="185"/>
      <c r="C2" s="185"/>
      <c r="D2" s="185"/>
      <c r="E2" s="185"/>
      <c r="F2" s="185"/>
      <c r="G2" s="185"/>
      <c r="H2" s="185"/>
      <c r="I2" s="185"/>
    </row>
    <row r="3" spans="1:9" ht="18" x14ac:dyDescent="0.25">
      <c r="A3" s="186" t="s">
        <v>356</v>
      </c>
      <c r="B3" s="186"/>
      <c r="C3" s="186"/>
      <c r="D3" s="186"/>
      <c r="E3" s="186"/>
      <c r="F3" s="186"/>
      <c r="G3" s="186"/>
      <c r="H3" s="186"/>
      <c r="I3" s="186"/>
    </row>
    <row r="4" spans="1:9" x14ac:dyDescent="0.25">
      <c r="A4" s="100" t="s">
        <v>0</v>
      </c>
      <c r="B4" s="100" t="s">
        <v>3</v>
      </c>
      <c r="C4" s="100" t="s">
        <v>357</v>
      </c>
      <c r="D4" s="100" t="s">
        <v>358</v>
      </c>
      <c r="E4" s="101">
        <v>46082</v>
      </c>
      <c r="F4" s="101">
        <v>46113</v>
      </c>
      <c r="G4" s="101">
        <v>46143</v>
      </c>
      <c r="H4" s="101">
        <v>46174</v>
      </c>
      <c r="I4" s="101">
        <v>46204</v>
      </c>
    </row>
    <row r="5" spans="1:9" x14ac:dyDescent="0.25">
      <c r="A5" s="133" t="s">
        <v>9</v>
      </c>
      <c r="B5" s="134" t="s">
        <v>87</v>
      </c>
      <c r="C5" s="135">
        <v>19311.7</v>
      </c>
      <c r="D5" s="100"/>
      <c r="E5" s="101"/>
      <c r="F5" s="101"/>
      <c r="G5" s="101"/>
      <c r="H5" s="101"/>
      <c r="I5" s="101"/>
    </row>
    <row r="6" spans="1:9" x14ac:dyDescent="0.25">
      <c r="A6" s="102"/>
      <c r="B6" s="103"/>
      <c r="C6" s="100"/>
      <c r="D6" s="136" t="s">
        <v>359</v>
      </c>
      <c r="E6" s="137">
        <v>0.5</v>
      </c>
      <c r="F6" s="143">
        <v>0.5</v>
      </c>
      <c r="G6" s="101"/>
      <c r="H6" s="101"/>
      <c r="I6" s="101"/>
    </row>
    <row r="7" spans="1:9" x14ac:dyDescent="0.25">
      <c r="A7" s="139">
        <v>2</v>
      </c>
      <c r="B7" s="140" t="str">
        <f>[1]Orçamento!D18</f>
        <v xml:space="preserve">ALVENARIA </v>
      </c>
      <c r="C7" s="141">
        <v>26966.79</v>
      </c>
      <c r="D7" s="104"/>
      <c r="E7" s="106"/>
      <c r="F7" s="106"/>
      <c r="G7" s="106"/>
      <c r="H7" s="106"/>
      <c r="I7" s="106"/>
    </row>
    <row r="8" spans="1:9" x14ac:dyDescent="0.25">
      <c r="A8" s="104"/>
      <c r="B8" s="107"/>
      <c r="C8" s="108"/>
      <c r="D8" s="136" t="s">
        <v>359</v>
      </c>
      <c r="E8" s="106"/>
      <c r="F8" s="138">
        <v>0.85</v>
      </c>
      <c r="G8" s="138">
        <v>0.15</v>
      </c>
      <c r="H8" s="106"/>
      <c r="I8" s="106"/>
    </row>
    <row r="9" spans="1:9" x14ac:dyDescent="0.25">
      <c r="A9" s="139">
        <v>3</v>
      </c>
      <c r="B9" s="140" t="str">
        <f>[1]Orçamento!D27</f>
        <v>REVESTIMENTOS</v>
      </c>
      <c r="C9" s="141">
        <v>13157.94</v>
      </c>
      <c r="D9" s="104"/>
      <c r="E9" s="106"/>
      <c r="F9" s="106"/>
      <c r="G9" s="106"/>
      <c r="H9" s="106"/>
      <c r="I9" s="106"/>
    </row>
    <row r="10" spans="1:9" x14ac:dyDescent="0.25">
      <c r="A10" s="104"/>
      <c r="B10" s="107"/>
      <c r="C10" s="108"/>
      <c r="D10" s="136" t="s">
        <v>359</v>
      </c>
      <c r="E10" s="106"/>
      <c r="F10" s="138">
        <v>0.5</v>
      </c>
      <c r="G10" s="138">
        <v>0.5</v>
      </c>
      <c r="H10" s="144"/>
      <c r="I10" s="106"/>
    </row>
    <row r="11" spans="1:9" x14ac:dyDescent="0.25">
      <c r="A11" s="139" t="s">
        <v>126</v>
      </c>
      <c r="B11" s="140" t="s">
        <v>372</v>
      </c>
      <c r="C11" s="141">
        <v>5001.5200000000004</v>
      </c>
      <c r="D11" s="104"/>
      <c r="E11" s="106"/>
      <c r="F11" s="106"/>
      <c r="G11" s="106"/>
      <c r="H11" s="106"/>
      <c r="I11" s="106"/>
    </row>
    <row r="12" spans="1:9" x14ac:dyDescent="0.25">
      <c r="A12" s="104"/>
      <c r="B12" s="107"/>
      <c r="C12" s="108"/>
      <c r="D12" s="136" t="s">
        <v>359</v>
      </c>
      <c r="E12" s="144"/>
      <c r="F12" s="106"/>
      <c r="G12" s="138">
        <v>0.5</v>
      </c>
      <c r="H12" s="138">
        <v>0.5</v>
      </c>
      <c r="I12" s="106"/>
    </row>
    <row r="13" spans="1:9" x14ac:dyDescent="0.25">
      <c r="A13" s="139" t="s">
        <v>134</v>
      </c>
      <c r="B13" s="140" t="s">
        <v>133</v>
      </c>
      <c r="C13" s="141">
        <v>12617.67</v>
      </c>
      <c r="D13" s="104"/>
      <c r="E13" s="106"/>
      <c r="F13" s="106"/>
      <c r="G13" s="106"/>
      <c r="H13" s="106"/>
      <c r="I13" s="106"/>
    </row>
    <row r="14" spans="1:9" x14ac:dyDescent="0.25">
      <c r="A14" s="104"/>
      <c r="B14" s="107"/>
      <c r="C14" s="108"/>
      <c r="D14" s="136" t="s">
        <v>359</v>
      </c>
      <c r="E14" s="106"/>
      <c r="F14" s="106"/>
      <c r="G14" s="106"/>
      <c r="H14" s="138">
        <v>1</v>
      </c>
      <c r="I14" s="138"/>
    </row>
    <row r="15" spans="1:9" x14ac:dyDescent="0.25">
      <c r="A15" s="139" t="s">
        <v>157</v>
      </c>
      <c r="B15" s="140" t="s">
        <v>158</v>
      </c>
      <c r="C15" s="141">
        <v>3990.95</v>
      </c>
      <c r="D15" s="104"/>
      <c r="E15" s="106"/>
      <c r="F15" s="106"/>
      <c r="G15" s="106"/>
      <c r="H15" s="106"/>
      <c r="I15" s="106"/>
    </row>
    <row r="16" spans="1:9" x14ac:dyDescent="0.25">
      <c r="A16" s="104"/>
      <c r="B16" s="107"/>
      <c r="C16" s="108"/>
      <c r="D16" s="136" t="s">
        <v>359</v>
      </c>
      <c r="E16" s="106"/>
      <c r="F16" s="144"/>
      <c r="G16" s="138">
        <v>0.5</v>
      </c>
      <c r="H16" s="144"/>
      <c r="I16" s="138">
        <v>0.5</v>
      </c>
    </row>
    <row r="17" spans="1:9" x14ac:dyDescent="0.25">
      <c r="A17" s="139" t="s">
        <v>169</v>
      </c>
      <c r="B17" s="140" t="s">
        <v>170</v>
      </c>
      <c r="C17" s="141">
        <v>8854.6299999999992</v>
      </c>
      <c r="D17" s="104"/>
      <c r="E17" s="106"/>
      <c r="F17" s="106"/>
      <c r="G17" s="106"/>
      <c r="H17" s="106"/>
      <c r="I17" s="106"/>
    </row>
    <row r="18" spans="1:9" x14ac:dyDescent="0.25">
      <c r="A18" s="104"/>
      <c r="B18" s="107"/>
      <c r="C18" s="108"/>
      <c r="D18" s="136" t="s">
        <v>359</v>
      </c>
      <c r="E18" s="138">
        <v>0.2</v>
      </c>
      <c r="F18" s="106"/>
      <c r="G18" s="138">
        <v>0.4</v>
      </c>
      <c r="H18" s="106"/>
      <c r="I18" s="138">
        <v>0.4</v>
      </c>
    </row>
    <row r="19" spans="1:9" x14ac:dyDescent="0.25">
      <c r="A19" s="139" t="s">
        <v>195</v>
      </c>
      <c r="B19" s="140" t="s">
        <v>373</v>
      </c>
      <c r="C19" s="141">
        <v>10513.62</v>
      </c>
      <c r="D19" s="104"/>
      <c r="E19" s="106"/>
      <c r="F19" s="106"/>
      <c r="G19" s="106"/>
      <c r="H19" s="106"/>
      <c r="I19" s="106"/>
    </row>
    <row r="20" spans="1:9" x14ac:dyDescent="0.25">
      <c r="A20" s="104"/>
      <c r="B20" s="107"/>
      <c r="C20" s="108"/>
      <c r="D20" s="136" t="s">
        <v>359</v>
      </c>
      <c r="E20" s="138">
        <v>0.2</v>
      </c>
      <c r="F20" s="106"/>
      <c r="G20" s="138">
        <v>0.4</v>
      </c>
      <c r="H20" s="106"/>
      <c r="I20" s="138">
        <v>0.4</v>
      </c>
    </row>
    <row r="21" spans="1:9" x14ac:dyDescent="0.25">
      <c r="A21" s="129"/>
      <c r="B21" s="130" t="s">
        <v>60</v>
      </c>
      <c r="C21" s="131">
        <v>100414.83</v>
      </c>
      <c r="D21" s="129"/>
      <c r="E21" s="132"/>
      <c r="F21" s="132"/>
      <c r="G21" s="132"/>
      <c r="H21" s="132"/>
      <c r="I21" s="132"/>
    </row>
    <row r="22" spans="1:9" x14ac:dyDescent="0.25">
      <c r="B22" s="109"/>
      <c r="C22" s="110"/>
      <c r="D22" s="111"/>
      <c r="E22" s="112"/>
      <c r="F22" s="112"/>
      <c r="G22" s="112"/>
      <c r="H22" s="112"/>
    </row>
    <row r="23" spans="1:9" x14ac:dyDescent="0.25">
      <c r="C23" s="182" t="s">
        <v>360</v>
      </c>
      <c r="D23" s="105" t="s">
        <v>361</v>
      </c>
      <c r="E23" s="106">
        <f>(E24/C21)</f>
        <v>0.13473597475592</v>
      </c>
      <c r="F23" s="106">
        <f>F24/C21</f>
        <v>0.38994827756019701</v>
      </c>
      <c r="G23" s="106">
        <f>G24/C21</f>
        <v>0.22773030637008498</v>
      </c>
      <c r="H23" s="106">
        <f>H24/C21</f>
        <v>0.15055973305934989</v>
      </c>
      <c r="I23" s="106">
        <f>I24/C21</f>
        <v>9.7025110733145695E-2</v>
      </c>
    </row>
    <row r="24" spans="1:9" x14ac:dyDescent="0.25">
      <c r="C24" s="183"/>
      <c r="D24" s="139" t="s">
        <v>362</v>
      </c>
      <c r="E24" s="142">
        <v>13529.49</v>
      </c>
      <c r="F24" s="142">
        <v>39156.589999999997</v>
      </c>
      <c r="G24" s="142">
        <v>22867.5</v>
      </c>
      <c r="H24" s="142">
        <v>15118.43</v>
      </c>
      <c r="I24" s="142">
        <v>9742.76</v>
      </c>
    </row>
    <row r="25" spans="1:9" x14ac:dyDescent="0.25">
      <c r="C25" s="182" t="s">
        <v>363</v>
      </c>
      <c r="D25" s="105" t="s">
        <v>361</v>
      </c>
      <c r="E25" s="106">
        <f>E23</f>
        <v>0.13473597475592</v>
      </c>
      <c r="F25" s="106">
        <f>E23+F23</f>
        <v>0.52468425231611704</v>
      </c>
      <c r="G25" s="106">
        <f>E23+F23+G23</f>
        <v>0.752414558686202</v>
      </c>
      <c r="H25" s="106">
        <f>E23+F23+G23+H23</f>
        <v>0.90297429174555188</v>
      </c>
      <c r="I25" s="106">
        <f>E23+F23+G23+H23+I23</f>
        <v>0.99999940247869756</v>
      </c>
    </row>
    <row r="26" spans="1:9" x14ac:dyDescent="0.25">
      <c r="C26" s="183"/>
      <c r="D26" s="139" t="s">
        <v>362</v>
      </c>
      <c r="E26" s="142">
        <f>E24</f>
        <v>13529.49</v>
      </c>
      <c r="F26" s="142">
        <f>E24+F24</f>
        <v>52686.079999999994</v>
      </c>
      <c r="G26" s="142">
        <f>E24+F24+G24</f>
        <v>75553.579999999987</v>
      </c>
      <c r="H26" s="142">
        <f>E24+F24+G24+H24</f>
        <v>90672.00999999998</v>
      </c>
      <c r="I26" s="142">
        <v>100414.83</v>
      </c>
    </row>
    <row r="30" spans="1:9" ht="15.75" x14ac:dyDescent="0.25">
      <c r="B30" s="92"/>
      <c r="C30" s="93"/>
      <c r="D30" s="94"/>
      <c r="E30" s="93"/>
      <c r="F30" s="93"/>
      <c r="G30" s="95"/>
      <c r="H30" s="96"/>
      <c r="I30" s="113"/>
    </row>
    <row r="31" spans="1:9" x14ac:dyDescent="0.25">
      <c r="B31" s="121" t="s">
        <v>365</v>
      </c>
      <c r="C31" s="29"/>
      <c r="D31" s="29"/>
      <c r="E31" s="154" t="s">
        <v>364</v>
      </c>
      <c r="F31" s="154"/>
      <c r="G31" s="154"/>
      <c r="H31" s="154"/>
      <c r="I31" s="114"/>
    </row>
    <row r="32" spans="1:9" ht="15" customHeight="1" x14ac:dyDescent="0.25">
      <c r="B32" s="120" t="s">
        <v>240</v>
      </c>
      <c r="C32" s="30"/>
      <c r="D32" s="31"/>
      <c r="E32" s="148" t="s">
        <v>242</v>
      </c>
      <c r="F32" s="148"/>
      <c r="G32" s="148"/>
      <c r="H32" s="148"/>
      <c r="I32" s="115"/>
    </row>
    <row r="33" spans="2:9" ht="15" customHeight="1" x14ac:dyDescent="0.25">
      <c r="B33" s="120" t="s">
        <v>352</v>
      </c>
      <c r="C33" s="30"/>
      <c r="D33" s="31"/>
      <c r="E33" s="148" t="s">
        <v>52</v>
      </c>
      <c r="F33" s="148"/>
      <c r="G33" s="148"/>
      <c r="H33" s="148"/>
      <c r="I33" s="115"/>
    </row>
    <row r="34" spans="2:9" x14ac:dyDescent="0.25">
      <c r="B34" s="120" t="s">
        <v>353</v>
      </c>
      <c r="C34" s="30"/>
      <c r="D34" s="31"/>
      <c r="E34" s="30"/>
      <c r="F34" s="116"/>
      <c r="G34" s="117"/>
      <c r="H34" s="118"/>
      <c r="I34" s="119"/>
    </row>
  </sheetData>
  <mergeCells count="8">
    <mergeCell ref="E33:H33"/>
    <mergeCell ref="C25:C26"/>
    <mergeCell ref="A1:I1"/>
    <mergeCell ref="A2:I2"/>
    <mergeCell ref="A3:I3"/>
    <mergeCell ref="C23:C24"/>
    <mergeCell ref="E31:H31"/>
    <mergeCell ref="E32:H32"/>
  </mergeCells>
  <pageMargins left="0.511811024" right="0.511811024" top="0.78740157499999996" bottom="0.78740157499999996" header="0.31496062000000002" footer="0.31496062000000002"/>
  <pageSetup paperSize="9" scale="85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Orçamento</vt:lpstr>
      <vt:lpstr>BDI</vt:lpstr>
      <vt:lpstr>Composição</vt:lpstr>
      <vt:lpstr>Cronograma Fisico Financeiro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 COMPRAS</cp:lastModifiedBy>
  <cp:lastPrinted>2026-02-05T12:22:59Z</cp:lastPrinted>
  <dcterms:created xsi:type="dcterms:W3CDTF">2020-01-22T12:31:22Z</dcterms:created>
  <dcterms:modified xsi:type="dcterms:W3CDTF">2026-02-13T18:58:23Z</dcterms:modified>
</cp:coreProperties>
</file>